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80" activeTab="1"/>
  </bookViews>
  <sheets>
    <sheet name="PO" sheetId="1" r:id="rId1"/>
    <sheet name="CFF" sheetId="2" r:id="rId2"/>
  </sheets>
  <definedNames>
    <definedName name="_xlnm.Print_Area" localSheetId="1">CFF!$A$1:$K$31</definedName>
    <definedName name="_xlnm.Print_Area" localSheetId="0">PO!$A$1:$O$31</definedName>
    <definedName name="JR_PAGE_ANCHOR_0_1" localSheetId="1">CFF!#REF!</definedName>
    <definedName name="JR_PAGE_ANCHOR_0_1">PO!#REF!</definedName>
    <definedName name="PL">PO!$A$9:$O$24</definedName>
    <definedName name="PO">PO!$A$9:$O$22</definedName>
  </definedNames>
  <calcPr calcId="162913"/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O11" i="2" l="1"/>
  <c r="J24" i="1" l="1"/>
  <c r="J23" i="1"/>
  <c r="M23" i="1" s="1"/>
  <c r="J22" i="1"/>
  <c r="J21" i="1"/>
  <c r="J20" i="1"/>
  <c r="J19" i="1"/>
  <c r="J18" i="1"/>
  <c r="J17" i="1"/>
  <c r="K10" i="1"/>
  <c r="J10" i="1"/>
  <c r="K24" i="1"/>
  <c r="N24" i="1" s="1"/>
  <c r="K23" i="1"/>
  <c r="N23" i="1" s="1"/>
  <c r="L24" i="1" l="1"/>
  <c r="O23" i="1"/>
  <c r="C24" i="2" s="1"/>
  <c r="M24" i="1"/>
  <c r="O24" i="1" s="1"/>
  <c r="C25" i="2" s="1"/>
  <c r="L23" i="1"/>
  <c r="K22" i="1"/>
  <c r="N22" i="1" s="1"/>
  <c r="M22" i="1"/>
  <c r="K21" i="1"/>
  <c r="N21" i="1" s="1"/>
  <c r="K20" i="1"/>
  <c r="N20" i="1" s="1"/>
  <c r="M20" i="1"/>
  <c r="K19" i="1"/>
  <c r="N19" i="1" s="1"/>
  <c r="M19" i="1"/>
  <c r="K18" i="1"/>
  <c r="N18" i="1" s="1"/>
  <c r="M18" i="1"/>
  <c r="K17" i="1"/>
  <c r="N17" i="1" s="1"/>
  <c r="M17" i="1"/>
  <c r="K15" i="1"/>
  <c r="N15" i="1" s="1"/>
  <c r="J15" i="1"/>
  <c r="M15" i="1" s="1"/>
  <c r="K14" i="1"/>
  <c r="N14" i="1" s="1"/>
  <c r="J14" i="1"/>
  <c r="M14" i="1" s="1"/>
  <c r="K13" i="1"/>
  <c r="N13" i="1" s="1"/>
  <c r="J13" i="1"/>
  <c r="M13" i="1" s="1"/>
  <c r="K12" i="1"/>
  <c r="N12" i="1" s="1"/>
  <c r="J12" i="1"/>
  <c r="M12" i="1" s="1"/>
  <c r="K11" i="1"/>
  <c r="N11" i="1" s="1"/>
  <c r="J11" i="1"/>
  <c r="M11" i="1" s="1"/>
  <c r="N10" i="1"/>
  <c r="L10" i="1"/>
  <c r="E25" i="2" l="1"/>
  <c r="I25" i="2"/>
  <c r="K25" i="2"/>
  <c r="G25" i="2"/>
  <c r="G24" i="2"/>
  <c r="K24" i="2"/>
  <c r="E24" i="2"/>
  <c r="I24" i="2"/>
  <c r="O22" i="1"/>
  <c r="C23" i="2" s="1"/>
  <c r="O12" i="1"/>
  <c r="C13" i="2" s="1"/>
  <c r="L21" i="1"/>
  <c r="N16" i="1"/>
  <c r="O18" i="1"/>
  <c r="C19" i="2" s="1"/>
  <c r="O17" i="1"/>
  <c r="C18" i="2" s="1"/>
  <c r="O15" i="1"/>
  <c r="C16" i="2" s="1"/>
  <c r="O14" i="1"/>
  <c r="C15" i="2" s="1"/>
  <c r="O13" i="1"/>
  <c r="C14" i="2" s="1"/>
  <c r="O11" i="1"/>
  <c r="C12" i="2" s="1"/>
  <c r="N9" i="1"/>
  <c r="O19" i="1"/>
  <c r="O20" i="1"/>
  <c r="L17" i="1"/>
  <c r="M21" i="1"/>
  <c r="O21" i="1" s="1"/>
  <c r="L22" i="1"/>
  <c r="L19" i="1"/>
  <c r="L18" i="1"/>
  <c r="L20" i="1"/>
  <c r="L11" i="1"/>
  <c r="L13" i="1"/>
  <c r="L12" i="1"/>
  <c r="L14" i="1"/>
  <c r="L15" i="1"/>
  <c r="M10" i="1"/>
  <c r="I23" i="2" l="1"/>
  <c r="G23" i="2"/>
  <c r="K23" i="2"/>
  <c r="E23" i="2"/>
  <c r="K19" i="2"/>
  <c r="G19" i="2"/>
  <c r="E19" i="2"/>
  <c r="I19" i="2"/>
  <c r="G18" i="2"/>
  <c r="K18" i="2"/>
  <c r="E18" i="2"/>
  <c r="I18" i="2"/>
  <c r="I16" i="2"/>
  <c r="G16" i="2"/>
  <c r="K16" i="2"/>
  <c r="E16" i="2"/>
  <c r="E15" i="2"/>
  <c r="I15" i="2"/>
  <c r="G15" i="2"/>
  <c r="K15" i="2"/>
  <c r="E14" i="2"/>
  <c r="I14" i="2"/>
  <c r="G14" i="2"/>
  <c r="K14" i="2"/>
  <c r="E13" i="2"/>
  <c r="K13" i="2"/>
  <c r="I13" i="2"/>
  <c r="G13" i="2"/>
  <c r="E12" i="2"/>
  <c r="K12" i="2"/>
  <c r="I12" i="2"/>
  <c r="G12" i="2"/>
  <c r="O26" i="1"/>
  <c r="M16" i="1"/>
  <c r="C22" i="2"/>
  <c r="C21" i="2"/>
  <c r="C20" i="2"/>
  <c r="O10" i="1"/>
  <c r="M9" i="1"/>
  <c r="O9" i="1" s="1"/>
  <c r="K22" i="2" l="1"/>
  <c r="I22" i="2"/>
  <c r="G22" i="2"/>
  <c r="E22" i="2"/>
  <c r="K21" i="2"/>
  <c r="I21" i="2"/>
  <c r="G21" i="2"/>
  <c r="E21" i="2"/>
  <c r="E20" i="2"/>
  <c r="G20" i="2"/>
  <c r="K20" i="2"/>
  <c r="I20" i="2"/>
  <c r="C10" i="2"/>
  <c r="C11" i="2"/>
  <c r="O16" i="1"/>
  <c r="O27" i="1"/>
  <c r="K17" i="2" l="1"/>
  <c r="C17" i="2"/>
  <c r="O25" i="1"/>
  <c r="I17" i="2"/>
  <c r="E17" i="2"/>
  <c r="G17" i="2"/>
  <c r="E11" i="2"/>
  <c r="K11" i="2"/>
  <c r="K10" i="2" s="1"/>
  <c r="I11" i="2"/>
  <c r="I10" i="2" s="1"/>
  <c r="G11" i="2"/>
  <c r="G10" i="2" s="1"/>
  <c r="F17" i="2" l="1"/>
  <c r="H17" i="2"/>
  <c r="E10" i="2"/>
  <c r="E26" i="2" s="1"/>
  <c r="E27" i="2" s="1"/>
  <c r="K26" i="2"/>
  <c r="J17" i="2"/>
  <c r="D17" i="2"/>
  <c r="F10" i="2"/>
  <c r="G26" i="2"/>
  <c r="H10" i="2"/>
  <c r="I26" i="2"/>
  <c r="J10" i="2"/>
  <c r="D10" i="2" l="1"/>
  <c r="G27" i="2"/>
  <c r="I27" i="2" s="1"/>
  <c r="K27" i="2" s="1"/>
  <c r="F26" i="2" l="1"/>
  <c r="H27" i="2" l="1"/>
  <c r="D26" i="2"/>
  <c r="F27" i="2"/>
  <c r="J27" i="2"/>
  <c r="J26" i="2"/>
  <c r="H26" i="2"/>
  <c r="D27" i="2"/>
</calcChain>
</file>

<file path=xl/sharedStrings.xml><?xml version="1.0" encoding="utf-8"?>
<sst xmlns="http://schemas.openxmlformats.org/spreadsheetml/2006/main" count="164" uniqueCount="98">
  <si>
    <t>VALOR MÃO DE OBRA:</t>
  </si>
  <si>
    <t>VALOR MATERIAL:</t>
  </si>
  <si>
    <t>CUSTO
UNITÁRIO (R$)</t>
  </si>
  <si>
    <t>PREÇO DIRETO (R$)</t>
  </si>
  <si>
    <t>TOTAL MÃO DE OBRA (R$)</t>
  </si>
  <si>
    <t>PREÇO TOTAL (R$)</t>
  </si>
  <si>
    <t>UNID</t>
  </si>
  <si>
    <t>VALOR TOTAL:</t>
  </si>
  <si>
    <r>
      <rPr>
        <b/>
        <sz val="8"/>
        <rFont val="Calibri"/>
        <family val="2"/>
        <scheme val="minor"/>
      </rPr>
      <t>ITEM</t>
    </r>
  </si>
  <si>
    <r>
      <rPr>
        <b/>
        <sz val="8"/>
        <rFont val="Calibri"/>
        <family val="2"/>
        <scheme val="minor"/>
      </rPr>
      <t>CÓDIGO</t>
    </r>
  </si>
  <si>
    <r>
      <rPr>
        <b/>
        <sz val="8"/>
        <rFont val="Calibri"/>
        <family val="2"/>
        <scheme val="minor"/>
      </rPr>
      <t>DESCRIÇÃO</t>
    </r>
  </si>
  <si>
    <r>
      <rPr>
        <b/>
        <sz val="8"/>
        <rFont val="Calibri"/>
        <family val="2"/>
        <scheme val="minor"/>
      </rPr>
      <t>FONTE</t>
    </r>
  </si>
  <si>
    <r>
      <rPr>
        <b/>
        <sz val="8"/>
        <rFont val="Calibri"/>
        <family val="2"/>
        <scheme val="minor"/>
      </rPr>
      <t>QTD</t>
    </r>
  </si>
  <si>
    <r>
      <rPr>
        <b/>
        <sz val="8"/>
        <rFont val="Calibri"/>
        <family val="2"/>
        <scheme val="minor"/>
      </rPr>
      <t>CUSTO DIRETO (R$)</t>
    </r>
  </si>
  <si>
    <r>
      <rPr>
        <b/>
        <sz val="8"/>
        <rFont val="Calibri"/>
        <family val="2"/>
        <scheme val="minor"/>
      </rPr>
      <t>PREÇO
UNITÁRIO (R$)</t>
    </r>
  </si>
  <si>
    <r>
      <rPr>
        <b/>
        <sz val="8"/>
        <rFont val="Calibri"/>
        <family val="2"/>
        <scheme val="minor"/>
      </rPr>
      <t>MÃO DE OBRA</t>
    </r>
  </si>
  <si>
    <r>
      <rPr>
        <b/>
        <sz val="8"/>
        <rFont val="Calibri"/>
        <family val="2"/>
        <scheme val="minor"/>
      </rPr>
      <t>MATERIAL</t>
    </r>
  </si>
  <si>
    <r>
      <rPr>
        <b/>
        <sz val="8"/>
        <rFont val="Calibri"/>
        <family val="2"/>
        <scheme val="minor"/>
      </rPr>
      <t>1</t>
    </r>
  </si>
  <si>
    <r>
      <rPr>
        <b/>
        <sz val="8"/>
        <rFont val="Calibri"/>
        <family val="2"/>
        <scheme val="minor"/>
      </rPr>
      <t>ESTRUTURA E ALVENARIA</t>
    </r>
  </si>
  <si>
    <r>
      <rPr>
        <sz val="8"/>
        <rFont val="Calibri"/>
        <family val="2"/>
        <scheme val="minor"/>
      </rPr>
      <t>1.1</t>
    </r>
  </si>
  <si>
    <r>
      <rPr>
        <sz val="8"/>
        <rFont val="Calibri"/>
        <family val="2"/>
        <scheme val="minor"/>
      </rPr>
      <t>93358</t>
    </r>
  </si>
  <si>
    <r>
      <rPr>
        <sz val="8"/>
        <rFont val="Calibri"/>
        <family val="2"/>
        <scheme val="minor"/>
      </rPr>
      <t>ESCAVAÇÃO MANUAL DE VALA COM PROFUNDIDADE MENOR OU IGUAL A 1,30 M. AF_03/2016</t>
    </r>
  </si>
  <si>
    <r>
      <rPr>
        <sz val="8"/>
        <rFont val="Calibri"/>
        <family val="2"/>
        <scheme val="minor"/>
      </rPr>
      <t>SINAPI</t>
    </r>
  </si>
  <si>
    <r>
      <rPr>
        <sz val="8"/>
        <rFont val="Calibri"/>
        <family val="2"/>
        <scheme val="minor"/>
      </rPr>
      <t>M3</t>
    </r>
  </si>
  <si>
    <r>
      <rPr>
        <sz val="8"/>
        <rFont val="Calibri"/>
        <family val="2"/>
        <scheme val="minor"/>
      </rPr>
      <t>1.2</t>
    </r>
  </si>
  <si>
    <r>
      <rPr>
        <sz val="8"/>
        <rFont val="Calibri"/>
        <family val="2"/>
        <scheme val="minor"/>
      </rPr>
      <t>ALVENARIA DE EMBASAMENTO COM BLOCO GRÊS MÉDIO, DE 24X46X14CM E ARGAMASSA DE ASSENTAMENTO COM PREPARO EM BETONEIRA. AF_05/2020</t>
    </r>
  </si>
  <si>
    <r>
      <rPr>
        <sz val="8"/>
        <rFont val="Calibri"/>
        <family val="2"/>
        <scheme val="minor"/>
      </rPr>
      <t>1.3</t>
    </r>
  </si>
  <si>
    <r>
      <rPr>
        <sz val="8"/>
        <rFont val="Calibri"/>
        <family val="2"/>
        <scheme val="minor"/>
      </rPr>
      <t>95952</t>
    </r>
  </si>
  <si>
    <r>
      <rPr>
        <sz val="8"/>
        <rFont val="Calibri"/>
        <family val="2"/>
        <scheme val="minor"/>
      </rPr>
      <t>EXECUÇÃO DE BALDRAME DE CONCRETO ARMADO CONVENCIONAL</t>
    </r>
  </si>
  <si>
    <r>
      <rPr>
        <sz val="8"/>
        <rFont val="Calibri"/>
        <family val="2"/>
        <scheme val="minor"/>
      </rPr>
      <t>1.4</t>
    </r>
  </si>
  <si>
    <r>
      <rPr>
        <sz val="8"/>
        <rFont val="Calibri"/>
        <family val="2"/>
        <scheme val="minor"/>
      </rPr>
      <t>98557</t>
    </r>
  </si>
  <si>
    <r>
      <rPr>
        <sz val="8"/>
        <rFont val="Calibri"/>
        <family val="2"/>
        <scheme val="minor"/>
      </rPr>
      <t>IMPERMEABILIZAÇÃO DE VIGA BALDRAME COM EMULSÃO ASFÁLTICA, 2 DEMÃOS AF_06/2018</t>
    </r>
  </si>
  <si>
    <r>
      <rPr>
        <sz val="8"/>
        <rFont val="Calibri"/>
        <family val="2"/>
        <scheme val="minor"/>
      </rPr>
      <t>M2</t>
    </r>
  </si>
  <si>
    <r>
      <rPr>
        <sz val="8"/>
        <rFont val="Calibri"/>
        <family val="2"/>
        <scheme val="minor"/>
      </rPr>
      <t>1.5</t>
    </r>
  </si>
  <si>
    <r>
      <rPr>
        <sz val="8"/>
        <rFont val="Calibri"/>
        <family val="2"/>
        <scheme val="minor"/>
      </rPr>
      <t>87467</t>
    </r>
  </si>
  <si>
    <r>
      <rPr>
        <sz val="8"/>
        <rFont val="Calibri"/>
        <family val="2"/>
        <scheme val="minor"/>
      </rPr>
      <t>ALVENARIA DE VEDAÇÃO DE BLOCOS VAZADOS DE CONCRETO DE 14X19X39CM (ESPESSURA 14CM) DE PAREDES COM ÁREA LÍQUIDA MAIOR OU IGUAL A 6M² COM VÃOS E ARGAMASSA DE ASSENTAMENTO COM PREPARO EM BETONEIRA. AF_06/2014</t>
    </r>
  </si>
  <si>
    <r>
      <rPr>
        <sz val="8"/>
        <rFont val="Calibri"/>
        <family val="2"/>
        <scheme val="minor"/>
      </rPr>
      <t>LAJE PRE-MOLDADA, C/LAJOTAS GRÊS (100X50X6CM) E CAP.C/CONC FCK=25MPA E=4CM</t>
    </r>
  </si>
  <si>
    <r>
      <rPr>
        <b/>
        <sz val="8"/>
        <rFont val="Calibri"/>
        <family val="2"/>
        <scheme val="minor"/>
      </rPr>
      <t>2</t>
    </r>
  </si>
  <si>
    <r>
      <rPr>
        <sz val="8"/>
        <rFont val="Calibri"/>
        <family val="2"/>
        <scheme val="minor"/>
      </rPr>
      <t>2.1</t>
    </r>
  </si>
  <si>
    <r>
      <rPr>
        <sz val="8"/>
        <rFont val="Calibri"/>
        <family val="2"/>
        <scheme val="minor"/>
      </rPr>
      <t>87894</t>
    </r>
  </si>
  <si>
    <r>
      <rPr>
        <sz val="8"/>
        <rFont val="Calibri"/>
        <family val="2"/>
        <scheme val="minor"/>
      </rPr>
      <t>CHAPISCO APLICADO EM ALVENARIA (SEM PRESENÇA DE VÃOS) E ESTRUTURAS DE CONCRETO DE FACHADA, COM COLHER DE PEDREIRO. ARGAMASSA TRAÇO 1:3 COM PREPARO EM BETONEIRA 400L. AF_06/2014</t>
    </r>
  </si>
  <si>
    <r>
      <rPr>
        <sz val="8"/>
        <rFont val="Calibri"/>
        <family val="2"/>
        <scheme val="minor"/>
      </rPr>
      <t>2.2</t>
    </r>
  </si>
  <si>
    <r>
      <rPr>
        <sz val="8"/>
        <rFont val="Calibri"/>
        <family val="2"/>
        <scheme val="minor"/>
      </rPr>
      <t>87794</t>
    </r>
  </si>
  <si>
    <r>
      <rPr>
        <sz val="8"/>
        <rFont val="Calibri"/>
        <family val="2"/>
        <scheme val="minor"/>
      </rPr>
      <t>EMBOÇO OU MASSA ÚNICA EM ARGAMASSA TRAÇO 1:2:8, PREPARO MANUAL, APLICADA MANUALMENTE EM PANOS CEGOS DE FACHADA (SEM PRESENÇA DE VÃOS), ESPESSURA DE 25 MM. AF_06/2014</t>
    </r>
  </si>
  <si>
    <r>
      <rPr>
        <sz val="8"/>
        <rFont val="Calibri"/>
        <family val="2"/>
        <scheme val="minor"/>
      </rPr>
      <t>2.3</t>
    </r>
  </si>
  <si>
    <r>
      <rPr>
        <sz val="8"/>
        <rFont val="Calibri"/>
        <family val="2"/>
        <scheme val="minor"/>
      </rPr>
      <t>98554</t>
    </r>
  </si>
  <si>
    <r>
      <rPr>
        <sz val="8"/>
        <rFont val="Calibri"/>
        <family val="2"/>
        <scheme val="minor"/>
      </rPr>
      <t>IMPERMEABILIZAÇÃO DE SUPERFÍCIE COM MEMBRANA À BASE DE RESINA ACRÍLICA, 3 DEMÃOS. AF_06/2018</t>
    </r>
  </si>
  <si>
    <r>
      <rPr>
        <sz val="8"/>
        <rFont val="Calibri"/>
        <family val="2"/>
        <scheme val="minor"/>
      </rPr>
      <t>2.4</t>
    </r>
  </si>
  <si>
    <r>
      <rPr>
        <sz val="8"/>
        <rFont val="Calibri"/>
        <family val="2"/>
        <scheme val="minor"/>
      </rPr>
      <t>88485</t>
    </r>
  </si>
  <si>
    <r>
      <rPr>
        <sz val="8"/>
        <rFont val="Calibri"/>
        <family val="2"/>
        <scheme val="minor"/>
      </rPr>
      <t>APLICAÇÃO DE FUNDO SELADOR ACRÍLICO EM PAREDES, UMA DEMÃO. AF_06/2014</t>
    </r>
  </si>
  <si>
    <r>
      <rPr>
        <sz val="8"/>
        <rFont val="Calibri"/>
        <family val="2"/>
        <scheme val="minor"/>
      </rPr>
      <t>2.5</t>
    </r>
  </si>
  <si>
    <r>
      <rPr>
        <sz val="8"/>
        <rFont val="Calibri"/>
        <family val="2"/>
        <scheme val="minor"/>
      </rPr>
      <t>88489</t>
    </r>
  </si>
  <si>
    <r>
      <rPr>
        <sz val="8"/>
        <rFont val="Calibri"/>
        <family val="2"/>
        <scheme val="minor"/>
      </rPr>
      <t>APLICAÇÃO MANUAL DE PINTURA COM TINTA LÁTEX ACRÍLICA EM PAREDES, DUAS DEMÃOS. AF_06/2014</t>
    </r>
  </si>
  <si>
    <r>
      <rPr>
        <sz val="8"/>
        <rFont val="Calibri"/>
        <family val="2"/>
        <scheme val="minor"/>
      </rPr>
      <t>2.6</t>
    </r>
  </si>
  <si>
    <r>
      <rPr>
        <sz val="8"/>
        <rFont val="Calibri"/>
        <family val="2"/>
        <scheme val="minor"/>
      </rPr>
      <t>6171</t>
    </r>
  </si>
  <si>
    <r>
      <rPr>
        <sz val="8"/>
        <rFont val="Calibri"/>
        <family val="2"/>
        <scheme val="minor"/>
      </rPr>
      <t>TAMPA DE CONCRETO ARMADO 70X85X5CM PARA CAIXA</t>
    </r>
  </si>
  <si>
    <r>
      <rPr>
        <sz val="8"/>
        <rFont val="Calibri"/>
        <family val="2"/>
        <scheme val="minor"/>
      </rPr>
      <t>UN</t>
    </r>
  </si>
  <si>
    <t>COMP.</t>
  </si>
  <si>
    <t>COMP</t>
  </si>
  <si>
    <t>PROPRIA</t>
  </si>
  <si>
    <t>SERVIÇOS COMPLEMENTARES</t>
  </si>
  <si>
    <r>
      <rPr>
        <b/>
        <sz val="8"/>
        <rFont val="Calibri"/>
        <family val="2"/>
        <scheme val="minor"/>
      </rPr>
      <t>VALOR (R$)</t>
    </r>
  </si>
  <si>
    <r>
      <rPr>
        <b/>
        <sz val="8"/>
        <rFont val="Calibri"/>
        <family val="2"/>
        <scheme val="minor"/>
      </rPr>
      <t>SEMANA 1</t>
    </r>
  </si>
  <si>
    <r>
      <rPr>
        <b/>
        <sz val="8"/>
        <rFont val="Calibri"/>
        <family val="2"/>
        <scheme val="minor"/>
      </rPr>
      <t>SEMANA 2</t>
    </r>
  </si>
  <si>
    <r>
      <rPr>
        <b/>
        <sz val="8"/>
        <rFont val="Calibri"/>
        <family val="2"/>
        <scheme val="minor"/>
      </rPr>
      <t>SEMANA 3</t>
    </r>
  </si>
  <si>
    <r>
      <rPr>
        <b/>
        <sz val="8"/>
        <rFont val="Calibri"/>
        <family val="2"/>
        <scheme val="minor"/>
      </rPr>
      <t>SEMANA 4</t>
    </r>
  </si>
  <si>
    <r>
      <rPr>
        <b/>
        <sz val="8"/>
        <rFont val="Calibri"/>
        <family val="2"/>
        <scheme val="minor"/>
      </rPr>
      <t>%</t>
    </r>
  </si>
  <si>
    <r>
      <rPr>
        <b/>
        <sz val="8"/>
        <rFont val="Calibri"/>
        <family val="2"/>
        <scheme val="minor"/>
      </rPr>
      <t>R$</t>
    </r>
  </si>
  <si>
    <t>TOTAL MATERIAL (R$)</t>
  </si>
  <si>
    <r>
      <rPr>
        <sz val="8"/>
        <rFont val="Calibri"/>
        <family val="2"/>
        <scheme val="minor"/>
      </rPr>
      <t>2.6</t>
    </r>
    <r>
      <rPr>
        <sz val="11"/>
        <color theme="1"/>
        <rFont val="Calibri"/>
        <family val="2"/>
        <scheme val="minor"/>
      </rPr>
      <t/>
    </r>
  </si>
  <si>
    <r>
      <rPr>
        <sz val="8"/>
        <rFont val="Calibri"/>
        <family val="2"/>
        <scheme val="minor"/>
      </rPr>
      <t>2.7</t>
    </r>
    <r>
      <rPr>
        <sz val="11"/>
        <color theme="1"/>
        <rFont val="Calibri"/>
        <family val="2"/>
        <scheme val="minor"/>
      </rPr>
      <t/>
    </r>
  </si>
  <si>
    <r>
      <rPr>
        <sz val="8"/>
        <rFont val="Calibri"/>
        <family val="2"/>
        <scheme val="minor"/>
      </rPr>
      <t>2.8</t>
    </r>
    <r>
      <rPr>
        <sz val="11"/>
        <color theme="1"/>
        <rFont val="Calibri"/>
        <family val="2"/>
        <scheme val="minor"/>
      </rPr>
      <t/>
    </r>
  </si>
  <si>
    <t>89711</t>
  </si>
  <si>
    <t>TUBO PVC, SERIE NORMAL, ESGOTO PREDIAL, DN 40 MM, FORNECIDO E INSTALADO EM RAMAL DE DESCARGA OU RAMAL DE ESGOTO SANITÁRIO. AF_12/2014</t>
  </si>
  <si>
    <t>SINAPI</t>
  </si>
  <si>
    <t>M</t>
  </si>
  <si>
    <t>89726</t>
  </si>
  <si>
    <t>JOELHO 45 GRAUS, PVC, SERIE NORMAL, ESGOTO PREDIAL, DN 40 MM, JUNTA SOLDÁVEL, FORNECIDO E INSTALADO EM RAMAL DE DESCARGA OU RAMAL DE ESGOTO SANITÁRIO. AF_12/2014</t>
  </si>
  <si>
    <t>UN</t>
  </si>
  <si>
    <t>2.7</t>
  </si>
  <si>
    <t>2.8</t>
  </si>
  <si>
    <t>ALVENARIA DE VEDAÇÃO DE BLOCOS GRÊS TIPO PALITO DE 15X10X45CM (ESPESSURA 15CM) DE PAREDES COM ÁREA LÍQUIDA MAIOR OU IGUAL A 6M² COM VÃOS E ARGAMASSA DE ASSENTAMENTO COM PREPARO EM BETONEIRA. AF_06/2014</t>
  </si>
  <si>
    <t>DATA:</t>
  </si>
  <si>
    <t>COMPOSIÇÕES PRÓPRIAS</t>
  </si>
  <si>
    <t>VERSÃO</t>
  </si>
  <si>
    <t>HORA</t>
  </si>
  <si>
    <t>MÊS</t>
  </si>
  <si>
    <t>BDI:</t>
  </si>
  <si>
    <t>FONTE:</t>
  </si>
  <si>
    <t>PLANILHA ORÇAMENTÁRIA</t>
  </si>
  <si>
    <t>LAJE  C/LAJOTAS GRÊS (100X50X6CM) E CAP.C/CONC FCK=25MPA E=4CM</t>
  </si>
  <si>
    <t>2021/06 - SEM DESONERAÇÃO</t>
  </si>
  <si>
    <t>1.6</t>
  </si>
  <si>
    <t>CONSTRUÇÃO DE 21 UNIDADES DE NOVAS GAVETAS CEMITÉRIO MUNICIPAL - SEDE</t>
  </si>
  <si>
    <t xml:space="preserve">                                                                                         CRONOGRAMA          </t>
  </si>
  <si>
    <t>Composição BDI: Garantias:0,74% -  Risco: 0,86% - Desp. Finac:1,20% - Adm. Central:4,97% - Lucro:8,56% - Tributos:7,90%</t>
  </si>
  <si>
    <t>BDI=24,23</t>
  </si>
  <si>
    <t>CONSTRUÇÃO DE 15 UNIDADES DE NOVAS GAVETAS CEMITÉRIO MUNICIPAL -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</si>
</sst>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FDFD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14" borderId="1"/>
    <xf numFmtId="0" fontId="1" fillId="14" borderId="1"/>
  </cellStyleXfs>
  <cellXfs count="111">
    <xf numFmtId="0" fontId="0" fillId="0" borderId="0" xfId="0"/>
    <xf numFmtId="0" fontId="2" fillId="0" borderId="0" xfId="0" applyFont="1"/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7" borderId="2" xfId="0" applyNumberFormat="1" applyFont="1" applyFill="1" applyBorder="1" applyAlignment="1" applyProtection="1">
      <alignment horizontal="left" vertical="center" wrapText="1"/>
      <protection locked="0"/>
    </xf>
    <xf numFmtId="4" fontId="3" fillId="8" borderId="2" xfId="0" applyNumberFormat="1" applyFont="1" applyFill="1" applyBorder="1" applyAlignment="1" applyProtection="1">
      <alignment horizontal="right" vertical="center" wrapText="1"/>
    </xf>
    <xf numFmtId="0" fontId="5" fillId="9" borderId="2" xfId="0" applyNumberFormat="1" applyFont="1" applyFill="1" applyBorder="1" applyAlignment="1" applyProtection="1">
      <alignment horizontal="left" vertical="center" wrapText="1"/>
    </xf>
    <xf numFmtId="0" fontId="5" fillId="10" borderId="2" xfId="0" applyNumberFormat="1" applyFont="1" applyFill="1" applyBorder="1" applyAlignment="1" applyProtection="1">
      <alignment horizontal="center" vertical="center" wrapText="1"/>
    </xf>
    <xf numFmtId="4" fontId="5" fillId="11" borderId="2" xfId="0" applyNumberFormat="1" applyFont="1" applyFill="1" applyBorder="1" applyAlignment="1" applyProtection="1">
      <alignment horizontal="right" vertical="center" wrapText="1"/>
    </xf>
    <xf numFmtId="0" fontId="2" fillId="12" borderId="0" xfId="0" applyNumberFormat="1" applyFont="1" applyFill="1" applyBorder="1" applyAlignment="1" applyProtection="1">
      <alignment wrapText="1"/>
      <protection locked="0"/>
    </xf>
    <xf numFmtId="0" fontId="6" fillId="10" borderId="2" xfId="0" applyNumberFormat="1" applyFont="1" applyFill="1" applyBorder="1" applyAlignment="1" applyProtection="1">
      <alignment horizontal="center" vertical="center" wrapText="1"/>
    </xf>
    <xf numFmtId="0" fontId="2" fillId="14" borderId="1" xfId="1" applyFont="1"/>
    <xf numFmtId="0" fontId="3" fillId="14" borderId="2" xfId="1" applyFont="1" applyBorder="1" applyAlignment="1">
      <alignment horizontal="center" vertical="center" wrapText="1"/>
    </xf>
    <xf numFmtId="0" fontId="3" fillId="14" borderId="2" xfId="1" applyFont="1" applyBorder="1" applyAlignment="1">
      <alignment horizontal="left" vertical="center" wrapText="1"/>
    </xf>
    <xf numFmtId="4" fontId="3" fillId="14" borderId="2" xfId="1" applyNumberFormat="1" applyFont="1" applyBorder="1" applyAlignment="1">
      <alignment horizontal="right" vertical="center" wrapText="1"/>
    </xf>
    <xf numFmtId="0" fontId="7" fillId="14" borderId="1" xfId="1" applyFont="1"/>
    <xf numFmtId="0" fontId="5" fillId="14" borderId="2" xfId="1" applyFont="1" applyBorder="1" applyAlignment="1">
      <alignment horizontal="left" vertical="center" wrapText="1"/>
    </xf>
    <xf numFmtId="0" fontId="7" fillId="15" borderId="7" xfId="1" applyFont="1" applyFill="1" applyBorder="1" applyAlignment="1" applyProtection="1">
      <alignment wrapText="1"/>
      <protection locked="0"/>
    </xf>
    <xf numFmtId="0" fontId="7" fillId="15" borderId="9" xfId="1" applyFont="1" applyFill="1" applyBorder="1" applyAlignment="1" applyProtection="1">
      <alignment wrapText="1"/>
      <protection locked="0"/>
    </xf>
    <xf numFmtId="4" fontId="3" fillId="15" borderId="8" xfId="1" applyNumberFormat="1" applyFont="1" applyFill="1" applyBorder="1" applyAlignment="1">
      <alignment horizontal="right" vertical="center" wrapText="1"/>
    </xf>
    <xf numFmtId="4" fontId="3" fillId="15" borderId="2" xfId="1" applyNumberFormat="1" applyFont="1" applyFill="1" applyBorder="1" applyAlignment="1">
      <alignment horizontal="center" vertical="center" wrapText="1"/>
    </xf>
    <xf numFmtId="4" fontId="3" fillId="15" borderId="3" xfId="1" applyNumberFormat="1" applyFont="1" applyFill="1" applyBorder="1" applyAlignment="1">
      <alignment horizontal="right" vertical="center" wrapText="1"/>
    </xf>
    <xf numFmtId="0" fontId="7" fillId="15" borderId="4" xfId="1" applyFont="1" applyFill="1" applyBorder="1" applyAlignment="1" applyProtection="1">
      <alignment wrapText="1"/>
      <protection locked="0"/>
    </xf>
    <xf numFmtId="0" fontId="7" fillId="15" borderId="6" xfId="1" applyFont="1" applyFill="1" applyBorder="1" applyAlignment="1" applyProtection="1">
      <alignment wrapText="1"/>
      <protection locked="0"/>
    </xf>
    <xf numFmtId="0" fontId="7" fillId="15" borderId="5" xfId="1" applyFont="1" applyFill="1" applyBorder="1" applyAlignment="1" applyProtection="1">
      <alignment wrapText="1"/>
      <protection locked="0"/>
    </xf>
    <xf numFmtId="0" fontId="4" fillId="14" borderId="2" xfId="1" applyFont="1" applyBorder="1" applyAlignment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6" fillId="14" borderId="2" xfId="1" applyFont="1" applyBorder="1" applyAlignment="1">
      <alignment horizontal="left" vertical="center" wrapText="1"/>
    </xf>
    <xf numFmtId="4" fontId="5" fillId="14" borderId="2" xfId="0" applyNumberFormat="1" applyFont="1" applyFill="1" applyBorder="1" applyAlignment="1">
      <alignment horizontal="righ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10" fontId="2" fillId="0" borderId="17" xfId="0" applyNumberFormat="1" applyFont="1" applyBorder="1" applyAlignment="1">
      <alignment horizontal="center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4" fontId="5" fillId="14" borderId="10" xfId="1" applyNumberFormat="1" applyFont="1" applyBorder="1" applyAlignment="1">
      <alignment horizontal="right" vertical="center" wrapText="1"/>
    </xf>
    <xf numFmtId="4" fontId="3" fillId="14" borderId="10" xfId="1" applyNumberFormat="1" applyFont="1" applyBorder="1" applyAlignment="1">
      <alignment horizontal="right" vertical="center" wrapText="1"/>
    </xf>
    <xf numFmtId="4" fontId="3" fillId="14" borderId="7" xfId="1" applyNumberFormat="1" applyFont="1" applyBorder="1" applyAlignment="1">
      <alignment horizontal="center" vertical="center" wrapText="1"/>
    </xf>
    <xf numFmtId="4" fontId="3" fillId="14" borderId="11" xfId="1" applyNumberFormat="1" applyFont="1" applyBorder="1" applyAlignment="1">
      <alignment horizontal="right" vertical="center" wrapText="1"/>
    </xf>
    <xf numFmtId="4" fontId="3" fillId="15" borderId="12" xfId="1" applyNumberFormat="1" applyFont="1" applyFill="1" applyBorder="1" applyAlignment="1">
      <alignment horizontal="center" vertical="center" wrapText="1"/>
    </xf>
    <xf numFmtId="4" fontId="3" fillId="15" borderId="12" xfId="1" applyNumberFormat="1" applyFont="1" applyFill="1" applyBorder="1" applyAlignment="1">
      <alignment horizontal="right" vertical="center" wrapText="1"/>
    </xf>
    <xf numFmtId="4" fontId="3" fillId="15" borderId="5" xfId="1" applyNumberFormat="1" applyFont="1" applyFill="1" applyBorder="1" applyAlignment="1">
      <alignment horizontal="right" vertical="center" wrapText="1"/>
    </xf>
    <xf numFmtId="4" fontId="5" fillId="14" borderId="25" xfId="1" applyNumberFormat="1" applyFont="1" applyBorder="1" applyAlignment="1">
      <alignment horizontal="center" vertical="center" wrapText="1"/>
    </xf>
    <xf numFmtId="0" fontId="2" fillId="14" borderId="25" xfId="1" applyFont="1" applyBorder="1" applyAlignment="1" applyProtection="1">
      <alignment horizontal="center" vertical="center" wrapText="1"/>
      <protection locked="0"/>
    </xf>
    <xf numFmtId="2" fontId="2" fillId="14" borderId="25" xfId="1" applyNumberFormat="1" applyFont="1" applyBorder="1" applyAlignment="1" applyProtection="1">
      <alignment horizontal="center" vertical="center" wrapText="1"/>
      <protection locked="0"/>
    </xf>
    <xf numFmtId="4" fontId="3" fillId="14" borderId="25" xfId="1" applyNumberFormat="1" applyFont="1" applyBorder="1" applyAlignment="1">
      <alignment horizontal="center" vertical="center" wrapText="1"/>
    </xf>
    <xf numFmtId="2" fontId="5" fillId="14" borderId="25" xfId="1" applyNumberFormat="1" applyFont="1" applyBorder="1" applyAlignment="1">
      <alignment horizontal="center" vertical="center" wrapText="1"/>
    </xf>
    <xf numFmtId="2" fontId="7" fillId="14" borderId="8" xfId="1" applyNumberFormat="1" applyFont="1" applyBorder="1" applyAlignment="1" applyProtection="1">
      <alignment wrapText="1"/>
      <protection locked="0"/>
    </xf>
    <xf numFmtId="4" fontId="7" fillId="14" borderId="25" xfId="1" applyNumberFormat="1" applyFont="1" applyBorder="1" applyAlignment="1" applyProtection="1">
      <alignment horizontal="center" vertical="center" wrapText="1"/>
      <protection locked="0"/>
    </xf>
    <xf numFmtId="4" fontId="2" fillId="14" borderId="1" xfId="1" applyNumberFormat="1" applyFont="1"/>
    <xf numFmtId="4" fontId="3" fillId="14" borderId="7" xfId="1" applyNumberFormat="1" applyFont="1" applyBorder="1" applyAlignment="1">
      <alignment horizontal="right" vertical="center" wrapText="1"/>
    </xf>
    <xf numFmtId="0" fontId="3" fillId="14" borderId="11" xfId="1" applyFont="1" applyBorder="1" applyAlignment="1">
      <alignment horizontal="center" vertical="center" wrapText="1"/>
    </xf>
    <xf numFmtId="2" fontId="7" fillId="14" borderId="25" xfId="1" applyNumberFormat="1" applyFont="1" applyBorder="1" applyAlignment="1" applyProtection="1">
      <alignment wrapText="1"/>
      <protection locked="0"/>
    </xf>
    <xf numFmtId="4" fontId="7" fillId="14" borderId="1" xfId="1" applyNumberFormat="1" applyFont="1"/>
    <xf numFmtId="0" fontId="6" fillId="0" borderId="1" xfId="1" applyFont="1" applyFill="1"/>
    <xf numFmtId="0" fontId="7" fillId="0" borderId="25" xfId="0" applyFont="1" applyBorder="1"/>
    <xf numFmtId="10" fontId="2" fillId="0" borderId="25" xfId="0" applyNumberFormat="1" applyFont="1" applyBorder="1" applyAlignment="1">
      <alignment horizontal="center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0" fontId="2" fillId="0" borderId="25" xfId="0" applyNumberFormat="1" applyFont="1" applyBorder="1" applyAlignment="1">
      <alignment horizontal="center" vertical="center"/>
    </xf>
    <xf numFmtId="0" fontId="6" fillId="0" borderId="25" xfId="1" applyFont="1" applyFill="1" applyBorder="1" applyAlignment="1"/>
    <xf numFmtId="0" fontId="6" fillId="0" borderId="25" xfId="1" applyFont="1" applyFill="1" applyBorder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3" fillId="6" borderId="2" xfId="0" applyNumberFormat="1" applyFont="1" applyFill="1" applyBorder="1" applyAlignment="1" applyProtection="1">
      <alignment horizontal="left" vertical="center" wrapText="1"/>
    </xf>
    <xf numFmtId="0" fontId="3" fillId="7" borderId="2" xfId="0" applyNumberFormat="1" applyFont="1" applyFill="1" applyBorder="1" applyAlignment="1" applyProtection="1">
      <alignment horizontal="left" vertical="center" wrapText="1"/>
      <protection locked="0"/>
    </xf>
    <xf numFmtId="0" fontId="4" fillId="6" borderId="2" xfId="0" applyNumberFormat="1" applyFont="1" applyFill="1" applyBorder="1" applyAlignment="1" applyProtection="1">
      <alignment horizontal="left" vertical="center" wrapText="1"/>
    </xf>
    <xf numFmtId="0" fontId="4" fillId="13" borderId="2" xfId="0" applyNumberFormat="1" applyFont="1" applyFill="1" applyBorder="1" applyAlignment="1" applyProtection="1">
      <alignment horizontal="right" vertical="center" wrapText="1"/>
    </xf>
    <xf numFmtId="0" fontId="3" fillId="14" borderId="2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0" xfId="0" applyFont="1" applyBorder="1"/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6" fillId="0" borderId="28" xfId="1" applyFont="1" applyFill="1" applyBorder="1" applyAlignment="1">
      <alignment horizontal="center"/>
    </xf>
    <xf numFmtId="0" fontId="3" fillId="15" borderId="2" xfId="1" applyFont="1" applyFill="1" applyBorder="1" applyAlignment="1">
      <alignment horizontal="center" vertical="center" wrapText="1"/>
    </xf>
    <xf numFmtId="0" fontId="3" fillId="15" borderId="2" xfId="1" applyFont="1" applyFill="1" applyBorder="1" applyAlignment="1" applyProtection="1">
      <alignment horizontal="center" vertical="center" wrapText="1"/>
      <protection locked="0"/>
    </xf>
    <xf numFmtId="0" fontId="3" fillId="15" borderId="12" xfId="1" applyFont="1" applyFill="1" applyBorder="1" applyAlignment="1" applyProtection="1">
      <alignment horizontal="center" vertical="center" wrapText="1"/>
      <protection locked="0"/>
    </xf>
    <xf numFmtId="0" fontId="3" fillId="15" borderId="12" xfId="1" applyFont="1" applyFill="1" applyBorder="1" applyAlignment="1">
      <alignment horizontal="center" vertical="center" wrapText="1"/>
    </xf>
    <xf numFmtId="0" fontId="3" fillId="15" borderId="1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6</xdr:row>
      <xdr:rowOff>1</xdr:rowOff>
    </xdr:to>
    <xdr:pic>
      <xdr:nvPicPr>
        <xdr:cNvPr id="104625078" name="Picture">
          <a:extLst>
            <a:ext uri="{FF2B5EF4-FFF2-40B4-BE49-F238E27FC236}">
              <a16:creationId xmlns:a16="http://schemas.microsoft.com/office/drawing/2014/main" id="{00000000-0008-0000-0000-0000B6733C0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89291"/>
        <a:stretch/>
      </xdr:blipFill>
      <xdr:spPr>
        <a:xfrm>
          <a:off x="0" y="0"/>
          <a:ext cx="1076325" cy="1019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7</xdr:row>
      <xdr:rowOff>9526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000-0000B6733C0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89291"/>
        <a:stretch/>
      </xdr:blipFill>
      <xdr:spPr>
        <a:xfrm>
          <a:off x="0" y="0"/>
          <a:ext cx="1076325" cy="1019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31"/>
  <sheetViews>
    <sheetView showGridLines="0" view="pageBreakPreview" topLeftCell="C22" zoomScaleNormal="120" zoomScaleSheetLayoutView="100" workbookViewId="0">
      <selection activeCell="L4" sqref="L4:M4"/>
    </sheetView>
  </sheetViews>
  <sheetFormatPr defaultColWidth="9.140625" defaultRowHeight="11.25" outlineLevelCol="1" x14ac:dyDescent="0.2"/>
  <cols>
    <col min="1" max="1" width="7" style="1" customWidth="1"/>
    <col min="2" max="2" width="8.85546875" style="1" customWidth="1"/>
    <col min="3" max="3" width="61.7109375" style="1" bestFit="1"/>
    <col min="4" max="5" width="6.7109375" style="1" customWidth="1"/>
    <col min="6" max="6" width="8.28515625" style="1" customWidth="1"/>
    <col min="7" max="9" width="8.28515625" style="1" hidden="1" customWidth="1" outlineLevel="1"/>
    <col min="10" max="10" width="8.28515625" style="1" customWidth="1" collapsed="1"/>
    <col min="11" max="11" width="8.28515625" style="1" customWidth="1"/>
    <col min="12" max="13" width="9.7109375" style="1" customWidth="1"/>
    <col min="14" max="14" width="8.28515625" style="1" customWidth="1"/>
    <col min="15" max="15" width="10" style="1" customWidth="1"/>
    <col min="16" max="16384" width="9.140625" style="1"/>
  </cols>
  <sheetData>
    <row r="1" spans="1:20" ht="25.5" customHeight="1" thickBot="1" x14ac:dyDescent="0.25">
      <c r="A1" s="69"/>
      <c r="B1" s="69"/>
      <c r="C1" s="71" t="s">
        <v>89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20" ht="12.75" customHeight="1" x14ac:dyDescent="0.2">
      <c r="A2" s="69"/>
      <c r="B2" s="69"/>
      <c r="C2" s="79" t="s">
        <v>97</v>
      </c>
      <c r="D2" s="80"/>
      <c r="E2" s="80"/>
      <c r="F2" s="80"/>
      <c r="G2" s="80"/>
      <c r="H2" s="80"/>
      <c r="I2" s="80"/>
      <c r="J2" s="81"/>
      <c r="K2" s="31" t="s">
        <v>82</v>
      </c>
      <c r="L2" s="93">
        <v>45093</v>
      </c>
      <c r="M2" s="69"/>
      <c r="N2" s="31" t="s">
        <v>87</v>
      </c>
      <c r="O2" s="32">
        <v>0.24229999999999999</v>
      </c>
    </row>
    <row r="3" spans="1:20" ht="10.5" customHeight="1" x14ac:dyDescent="0.2">
      <c r="A3" s="69"/>
      <c r="B3" s="69"/>
      <c r="C3" s="82"/>
      <c r="D3" s="83"/>
      <c r="E3" s="83"/>
      <c r="F3" s="83"/>
      <c r="G3" s="83"/>
      <c r="H3" s="83"/>
      <c r="I3" s="83"/>
      <c r="J3" s="84"/>
      <c r="K3" s="30" t="s">
        <v>88</v>
      </c>
      <c r="L3" s="96" t="s">
        <v>84</v>
      </c>
      <c r="M3" s="97"/>
      <c r="N3" s="26" t="s">
        <v>85</v>
      </c>
      <c r="O3" s="33" t="s">
        <v>86</v>
      </c>
    </row>
    <row r="4" spans="1:20" x14ac:dyDescent="0.2">
      <c r="A4" s="69"/>
      <c r="B4" s="69"/>
      <c r="C4" s="82"/>
      <c r="D4" s="83"/>
      <c r="E4" s="83"/>
      <c r="F4" s="83"/>
      <c r="G4" s="83"/>
      <c r="H4" s="83"/>
      <c r="I4" s="83"/>
      <c r="J4" s="84"/>
      <c r="K4" s="34" t="s">
        <v>74</v>
      </c>
      <c r="L4" s="94"/>
      <c r="M4" s="94"/>
      <c r="N4" s="35">
        <v>1.1061000000000001</v>
      </c>
      <c r="O4" s="36">
        <v>0.68859999999999999</v>
      </c>
    </row>
    <row r="5" spans="1:20" ht="10.5" customHeight="1" x14ac:dyDescent="0.2">
      <c r="A5" s="69"/>
      <c r="B5" s="69"/>
      <c r="C5" s="82"/>
      <c r="D5" s="83"/>
      <c r="E5" s="83"/>
      <c r="F5" s="83"/>
      <c r="G5" s="83"/>
      <c r="H5" s="83"/>
      <c r="I5" s="83"/>
      <c r="J5" s="84"/>
      <c r="K5" s="34"/>
      <c r="L5" s="94" t="s">
        <v>83</v>
      </c>
      <c r="M5" s="94"/>
      <c r="N5" s="34"/>
      <c r="O5" s="37"/>
    </row>
    <row r="6" spans="1:20" ht="9.75" customHeight="1" thickBot="1" x14ac:dyDescent="0.25">
      <c r="A6" s="70"/>
      <c r="B6" s="70"/>
      <c r="C6" s="85"/>
      <c r="D6" s="86"/>
      <c r="E6" s="86"/>
      <c r="F6" s="86"/>
      <c r="G6" s="86"/>
      <c r="H6" s="86"/>
      <c r="I6" s="86"/>
      <c r="J6" s="87"/>
      <c r="K6" s="38"/>
      <c r="L6" s="95"/>
      <c r="M6" s="95"/>
      <c r="N6" s="39"/>
      <c r="O6" s="40"/>
    </row>
    <row r="7" spans="1:20" ht="12.95" customHeight="1" x14ac:dyDescent="0.2">
      <c r="A7" s="78" t="s">
        <v>8</v>
      </c>
      <c r="B7" s="78" t="s">
        <v>9</v>
      </c>
      <c r="C7" s="74" t="s">
        <v>10</v>
      </c>
      <c r="D7" s="74" t="s">
        <v>11</v>
      </c>
      <c r="E7" s="77" t="s">
        <v>6</v>
      </c>
      <c r="F7" s="74" t="s">
        <v>12</v>
      </c>
      <c r="G7" s="74" t="s">
        <v>13</v>
      </c>
      <c r="H7" s="76"/>
      <c r="I7" s="77" t="s">
        <v>2</v>
      </c>
      <c r="J7" s="77" t="s">
        <v>3</v>
      </c>
      <c r="K7" s="76"/>
      <c r="L7" s="74" t="s">
        <v>14</v>
      </c>
      <c r="M7" s="77" t="s">
        <v>4</v>
      </c>
      <c r="N7" s="77" t="s">
        <v>68</v>
      </c>
      <c r="O7" s="77" t="s">
        <v>5</v>
      </c>
    </row>
    <row r="8" spans="1:20" ht="27" customHeight="1" x14ac:dyDescent="0.2">
      <c r="A8" s="75"/>
      <c r="B8" s="75"/>
      <c r="C8" s="75"/>
      <c r="D8" s="75"/>
      <c r="E8" s="75"/>
      <c r="F8" s="75"/>
      <c r="G8" s="2" t="s">
        <v>15</v>
      </c>
      <c r="H8" s="2" t="s">
        <v>16</v>
      </c>
      <c r="I8" s="75"/>
      <c r="J8" s="2" t="s">
        <v>15</v>
      </c>
      <c r="K8" s="2" t="s">
        <v>16</v>
      </c>
      <c r="L8" s="75"/>
      <c r="M8" s="75"/>
      <c r="N8" s="75"/>
      <c r="O8" s="75"/>
      <c r="Q8" s="1">
        <v>1.2423</v>
      </c>
    </row>
    <row r="9" spans="1:20" ht="15" customHeight="1" x14ac:dyDescent="0.2">
      <c r="A9" s="3">
        <v>1</v>
      </c>
      <c r="B9" s="88" t="s">
        <v>18</v>
      </c>
      <c r="C9" s="89"/>
      <c r="D9" s="89"/>
      <c r="E9" s="89"/>
      <c r="F9" s="89"/>
      <c r="G9" s="89"/>
      <c r="H9" s="89"/>
      <c r="I9" s="89"/>
      <c r="J9" s="4"/>
      <c r="K9" s="4"/>
      <c r="L9" s="4"/>
      <c r="M9" s="5">
        <f>SUM(M10:M15)</f>
        <v>4933.2</v>
      </c>
      <c r="N9" s="5">
        <f>SUM(N10:N15)</f>
        <v>14718.92</v>
      </c>
      <c r="O9" s="5">
        <f>M9+N9</f>
        <v>19652.12</v>
      </c>
    </row>
    <row r="10" spans="1:20" ht="22.5" x14ac:dyDescent="0.2">
      <c r="A10" s="6" t="s">
        <v>19</v>
      </c>
      <c r="B10" s="7" t="s">
        <v>20</v>
      </c>
      <c r="C10" s="6" t="s">
        <v>21</v>
      </c>
      <c r="D10" s="7" t="s">
        <v>22</v>
      </c>
      <c r="E10" s="7" t="s">
        <v>23</v>
      </c>
      <c r="F10" s="8">
        <v>2.36</v>
      </c>
      <c r="G10" s="8">
        <v>55.63</v>
      </c>
      <c r="H10" s="8">
        <v>18.899999999999999</v>
      </c>
      <c r="I10" s="8">
        <v>67.569999999999993</v>
      </c>
      <c r="J10" s="28">
        <f>TRUNC(G10*Q$8,2)</f>
        <v>69.099999999999994</v>
      </c>
      <c r="K10" s="28">
        <f>TRUNC(H10*Q$8,2)</f>
        <v>23.47</v>
      </c>
      <c r="L10" s="28">
        <f>TRUNC(J10+K10,2)</f>
        <v>92.57</v>
      </c>
      <c r="M10" s="28">
        <f>TRUNC(J10*F10,2)</f>
        <v>163.07</v>
      </c>
      <c r="N10" s="28">
        <f>TRUNC(K10*F10,2)</f>
        <v>55.38</v>
      </c>
      <c r="O10" s="28">
        <f>M10+N10</f>
        <v>218.45</v>
      </c>
      <c r="Q10" s="1">
        <f>SUM(F10*1.16666)</f>
        <v>2.7533175999999999</v>
      </c>
      <c r="S10" s="68"/>
      <c r="T10" s="68"/>
    </row>
    <row r="11" spans="1:20" ht="22.5" x14ac:dyDescent="0.2">
      <c r="A11" s="6" t="s">
        <v>24</v>
      </c>
      <c r="B11" s="10" t="s">
        <v>58</v>
      </c>
      <c r="C11" s="6" t="s">
        <v>25</v>
      </c>
      <c r="D11" s="10" t="s">
        <v>59</v>
      </c>
      <c r="E11" s="7" t="s">
        <v>23</v>
      </c>
      <c r="F11" s="8">
        <v>1.93</v>
      </c>
      <c r="G11" s="8">
        <v>218.75</v>
      </c>
      <c r="H11" s="8">
        <v>358.38</v>
      </c>
      <c r="I11" s="8">
        <v>547.08000000000004</v>
      </c>
      <c r="J11" s="8">
        <f t="shared" ref="J11:J24" si="0">TRUNC(G11*Q$8,2)</f>
        <v>271.75</v>
      </c>
      <c r="K11" s="8">
        <f t="shared" ref="K11:K15" si="1">TRUNC(H11*Q$8,2)</f>
        <v>445.21</v>
      </c>
      <c r="L11" s="8">
        <f t="shared" ref="L11:L15" si="2">TRUNC(J11+K11,2)</f>
        <v>716.96</v>
      </c>
      <c r="M11" s="8">
        <f t="shared" ref="M11:M15" si="3">TRUNC(J11*F11,2)</f>
        <v>524.47</v>
      </c>
      <c r="N11" s="8">
        <f t="shared" ref="N11:N15" si="4">TRUNC(K11*F11,2)</f>
        <v>859.25</v>
      </c>
      <c r="O11" s="8">
        <f t="shared" ref="O11:O15" si="5">M11+N11</f>
        <v>1383.72</v>
      </c>
      <c r="Q11" s="1">
        <f t="shared" ref="Q11:Q24" si="6">SUM(F11*1.16666)</f>
        <v>2.2516538000000001</v>
      </c>
      <c r="S11" s="68"/>
      <c r="T11" s="68"/>
    </row>
    <row r="12" spans="1:20" x14ac:dyDescent="0.2">
      <c r="A12" s="6" t="s">
        <v>26</v>
      </c>
      <c r="B12" s="7" t="s">
        <v>27</v>
      </c>
      <c r="C12" s="6" t="s">
        <v>28</v>
      </c>
      <c r="D12" s="7" t="s">
        <v>22</v>
      </c>
      <c r="E12" s="7" t="s">
        <v>23</v>
      </c>
      <c r="F12" s="8">
        <v>1.21</v>
      </c>
      <c r="G12" s="8">
        <v>353.8</v>
      </c>
      <c r="H12" s="8">
        <v>1842.95</v>
      </c>
      <c r="I12" s="8">
        <v>2088.58</v>
      </c>
      <c r="J12" s="8">
        <f t="shared" si="0"/>
        <v>439.52</v>
      </c>
      <c r="K12" s="8">
        <f t="shared" si="1"/>
        <v>2289.4899999999998</v>
      </c>
      <c r="L12" s="8">
        <f t="shared" si="2"/>
        <v>2729.01</v>
      </c>
      <c r="M12" s="8">
        <f t="shared" si="3"/>
        <v>531.80999999999995</v>
      </c>
      <c r="N12" s="8">
        <f t="shared" si="4"/>
        <v>2770.28</v>
      </c>
      <c r="O12" s="8">
        <f t="shared" si="5"/>
        <v>3302.09</v>
      </c>
      <c r="Q12" s="1">
        <f t="shared" si="6"/>
        <v>1.4116586</v>
      </c>
      <c r="S12" s="68"/>
      <c r="T12" s="68"/>
    </row>
    <row r="13" spans="1:20" ht="22.5" x14ac:dyDescent="0.2">
      <c r="A13" s="6" t="s">
        <v>29</v>
      </c>
      <c r="B13" s="7" t="s">
        <v>30</v>
      </c>
      <c r="C13" s="6" t="s">
        <v>31</v>
      </c>
      <c r="D13" s="7" t="s">
        <v>22</v>
      </c>
      <c r="E13" s="7" t="s">
        <v>32</v>
      </c>
      <c r="F13" s="8">
        <v>14.79</v>
      </c>
      <c r="G13" s="8">
        <v>9.2100000000000009</v>
      </c>
      <c r="H13" s="8">
        <v>32.450000000000003</v>
      </c>
      <c r="I13" s="8">
        <v>34.79</v>
      </c>
      <c r="J13" s="8">
        <f t="shared" si="0"/>
        <v>11.44</v>
      </c>
      <c r="K13" s="8">
        <f t="shared" si="1"/>
        <v>40.31</v>
      </c>
      <c r="L13" s="8">
        <f t="shared" si="2"/>
        <v>51.75</v>
      </c>
      <c r="M13" s="8">
        <f t="shared" si="3"/>
        <v>169.19</v>
      </c>
      <c r="N13" s="8">
        <f t="shared" si="4"/>
        <v>596.17999999999995</v>
      </c>
      <c r="O13" s="8">
        <f t="shared" si="5"/>
        <v>765.36999999999989</v>
      </c>
      <c r="Q13" s="1">
        <f t="shared" si="6"/>
        <v>17.254901399999998</v>
      </c>
      <c r="S13" s="68"/>
      <c r="T13" s="68"/>
    </row>
    <row r="14" spans="1:20" ht="33.75" x14ac:dyDescent="0.2">
      <c r="A14" s="6" t="s">
        <v>33</v>
      </c>
      <c r="B14" s="7" t="s">
        <v>34</v>
      </c>
      <c r="C14" s="29" t="s">
        <v>81</v>
      </c>
      <c r="D14" s="7" t="s">
        <v>22</v>
      </c>
      <c r="E14" s="7" t="s">
        <v>32</v>
      </c>
      <c r="F14" s="8">
        <v>50</v>
      </c>
      <c r="G14" s="8">
        <v>25.77</v>
      </c>
      <c r="H14" s="8">
        <v>61.65</v>
      </c>
      <c r="I14" s="8">
        <v>84.32</v>
      </c>
      <c r="J14" s="8">
        <f t="shared" si="0"/>
        <v>32.01</v>
      </c>
      <c r="K14" s="8">
        <f t="shared" si="1"/>
        <v>76.58</v>
      </c>
      <c r="L14" s="8">
        <f t="shared" si="2"/>
        <v>108.59</v>
      </c>
      <c r="M14" s="8">
        <f t="shared" si="3"/>
        <v>1600.5</v>
      </c>
      <c r="N14" s="8">
        <f t="shared" si="4"/>
        <v>3829</v>
      </c>
      <c r="O14" s="8">
        <f t="shared" si="5"/>
        <v>5429.5</v>
      </c>
      <c r="Q14" s="1">
        <f t="shared" si="6"/>
        <v>58.332999999999998</v>
      </c>
      <c r="S14" s="68"/>
      <c r="T14" s="68"/>
    </row>
    <row r="15" spans="1:20" x14ac:dyDescent="0.2">
      <c r="A15" s="29" t="s">
        <v>92</v>
      </c>
      <c r="B15" s="10" t="s">
        <v>57</v>
      </c>
      <c r="C15" s="29" t="s">
        <v>90</v>
      </c>
      <c r="D15" s="10" t="s">
        <v>59</v>
      </c>
      <c r="E15" s="7" t="s">
        <v>32</v>
      </c>
      <c r="F15" s="8">
        <v>74.290000000000006</v>
      </c>
      <c r="G15" s="8">
        <v>21.07</v>
      </c>
      <c r="H15" s="8">
        <v>71.61</v>
      </c>
      <c r="I15" s="8">
        <v>87.3</v>
      </c>
      <c r="J15" s="8">
        <f t="shared" si="0"/>
        <v>26.17</v>
      </c>
      <c r="K15" s="8">
        <f t="shared" si="1"/>
        <v>88.96</v>
      </c>
      <c r="L15" s="8">
        <f t="shared" si="2"/>
        <v>115.13</v>
      </c>
      <c r="M15" s="8">
        <f t="shared" si="3"/>
        <v>1944.16</v>
      </c>
      <c r="N15" s="8">
        <f t="shared" si="4"/>
        <v>6608.83</v>
      </c>
      <c r="O15" s="8">
        <f t="shared" si="5"/>
        <v>8552.99</v>
      </c>
      <c r="Q15" s="1">
        <f t="shared" si="6"/>
        <v>86.671171400000006</v>
      </c>
      <c r="S15" s="68"/>
      <c r="T15" s="68"/>
    </row>
    <row r="16" spans="1:20" ht="15" customHeight="1" x14ac:dyDescent="0.2">
      <c r="A16" s="3" t="s">
        <v>37</v>
      </c>
      <c r="B16" s="90"/>
      <c r="C16" s="89"/>
      <c r="D16" s="89"/>
      <c r="E16" s="89"/>
      <c r="F16" s="89"/>
      <c r="G16" s="89"/>
      <c r="H16" s="89"/>
      <c r="I16" s="89"/>
      <c r="J16" s="4"/>
      <c r="K16" s="4"/>
      <c r="L16" s="4"/>
      <c r="M16" s="5">
        <f>SUM(M17:M24)</f>
        <v>1395.1800000000003</v>
      </c>
      <c r="N16" s="5">
        <f>SUM(N17:N24)</f>
        <v>3947.77</v>
      </c>
      <c r="O16" s="5">
        <f>M16+N16</f>
        <v>5342.9500000000007</v>
      </c>
      <c r="Q16" s="1">
        <f t="shared" si="6"/>
        <v>0</v>
      </c>
      <c r="S16" s="68"/>
      <c r="T16" s="68"/>
    </row>
    <row r="17" spans="1:20" ht="33.75" x14ac:dyDescent="0.2">
      <c r="A17" s="6" t="s">
        <v>38</v>
      </c>
      <c r="B17" s="7" t="s">
        <v>39</v>
      </c>
      <c r="C17" s="6" t="s">
        <v>40</v>
      </c>
      <c r="D17" s="7" t="s">
        <v>22</v>
      </c>
      <c r="E17" s="7" t="s">
        <v>32</v>
      </c>
      <c r="F17" s="8">
        <v>22.57</v>
      </c>
      <c r="G17" s="8">
        <v>3.41</v>
      </c>
      <c r="H17" s="8">
        <v>2.54</v>
      </c>
      <c r="I17" s="8">
        <v>5.41</v>
      </c>
      <c r="J17" s="8">
        <f t="shared" si="0"/>
        <v>4.2300000000000004</v>
      </c>
      <c r="K17" s="8">
        <f t="shared" ref="K17:K22" si="7">TRUNC(H17*Q$8,2)</f>
        <v>3.15</v>
      </c>
      <c r="L17" s="8">
        <f t="shared" ref="L17:L22" si="8">TRUNC(J17+K17,2)</f>
        <v>7.38</v>
      </c>
      <c r="M17" s="8">
        <f t="shared" ref="M17:M22" si="9">TRUNC(J17*F17,2)</f>
        <v>95.47</v>
      </c>
      <c r="N17" s="8">
        <f t="shared" ref="N17:N22" si="10">TRUNC(K17*F17,2)</f>
        <v>71.09</v>
      </c>
      <c r="O17" s="8">
        <f t="shared" ref="O17:O22" si="11">M17+N17</f>
        <v>166.56</v>
      </c>
      <c r="Q17" s="1">
        <f t="shared" si="6"/>
        <v>26.331516199999999</v>
      </c>
      <c r="S17" s="68"/>
      <c r="T17" s="68"/>
    </row>
    <row r="18" spans="1:20" ht="33.75" x14ac:dyDescent="0.2">
      <c r="A18" s="6" t="s">
        <v>41</v>
      </c>
      <c r="B18" s="7" t="s">
        <v>42</v>
      </c>
      <c r="C18" s="6" t="s">
        <v>43</v>
      </c>
      <c r="D18" s="7" t="s">
        <v>22</v>
      </c>
      <c r="E18" s="7" t="s">
        <v>32</v>
      </c>
      <c r="F18" s="8">
        <v>22.57</v>
      </c>
      <c r="G18" s="8">
        <v>17.34</v>
      </c>
      <c r="H18" s="8">
        <v>19.88</v>
      </c>
      <c r="I18" s="8">
        <v>35</v>
      </c>
      <c r="J18" s="8">
        <f t="shared" si="0"/>
        <v>21.54</v>
      </c>
      <c r="K18" s="8">
        <f t="shared" si="7"/>
        <v>24.69</v>
      </c>
      <c r="L18" s="8">
        <f t="shared" si="8"/>
        <v>46.23</v>
      </c>
      <c r="M18" s="8">
        <f t="shared" si="9"/>
        <v>486.15</v>
      </c>
      <c r="N18" s="8">
        <f t="shared" si="10"/>
        <v>557.25</v>
      </c>
      <c r="O18" s="8">
        <f t="shared" si="11"/>
        <v>1043.4000000000001</v>
      </c>
      <c r="Q18" s="1">
        <f t="shared" si="6"/>
        <v>26.331516199999999</v>
      </c>
      <c r="S18" s="68"/>
      <c r="T18" s="68"/>
    </row>
    <row r="19" spans="1:20" ht="22.5" x14ac:dyDescent="0.2">
      <c r="A19" s="6" t="s">
        <v>44</v>
      </c>
      <c r="B19" s="7" t="s">
        <v>45</v>
      </c>
      <c r="C19" s="6" t="s">
        <v>46</v>
      </c>
      <c r="D19" s="7" t="s">
        <v>22</v>
      </c>
      <c r="E19" s="7" t="s">
        <v>32</v>
      </c>
      <c r="F19" s="8">
        <v>22.57</v>
      </c>
      <c r="G19" s="8">
        <v>12.63</v>
      </c>
      <c r="H19" s="8">
        <v>27.15</v>
      </c>
      <c r="I19" s="8">
        <v>35.840000000000003</v>
      </c>
      <c r="J19" s="8">
        <f t="shared" si="0"/>
        <v>15.69</v>
      </c>
      <c r="K19" s="8">
        <f t="shared" si="7"/>
        <v>33.72</v>
      </c>
      <c r="L19" s="8">
        <f t="shared" si="8"/>
        <v>49.41</v>
      </c>
      <c r="M19" s="8">
        <f t="shared" si="9"/>
        <v>354.12</v>
      </c>
      <c r="N19" s="8">
        <f t="shared" si="10"/>
        <v>761.06</v>
      </c>
      <c r="O19" s="8">
        <f t="shared" si="11"/>
        <v>1115.1799999999998</v>
      </c>
      <c r="Q19" s="1">
        <f t="shared" si="6"/>
        <v>26.331516199999999</v>
      </c>
      <c r="S19" s="68"/>
      <c r="T19" s="68"/>
    </row>
    <row r="20" spans="1:20" x14ac:dyDescent="0.2">
      <c r="A20" s="6" t="s">
        <v>47</v>
      </c>
      <c r="B20" s="7" t="s">
        <v>48</v>
      </c>
      <c r="C20" s="6" t="s">
        <v>49</v>
      </c>
      <c r="D20" s="7" t="s">
        <v>22</v>
      </c>
      <c r="E20" s="7" t="s">
        <v>32</v>
      </c>
      <c r="F20" s="8">
        <v>22.57</v>
      </c>
      <c r="G20" s="8">
        <v>0.88</v>
      </c>
      <c r="H20" s="8">
        <v>1.37</v>
      </c>
      <c r="I20" s="8">
        <v>2.09</v>
      </c>
      <c r="J20" s="8">
        <f t="shared" si="0"/>
        <v>1.0900000000000001</v>
      </c>
      <c r="K20" s="8">
        <f t="shared" si="7"/>
        <v>1.7</v>
      </c>
      <c r="L20" s="8">
        <f t="shared" si="8"/>
        <v>2.79</v>
      </c>
      <c r="M20" s="8">
        <f t="shared" si="9"/>
        <v>24.6</v>
      </c>
      <c r="N20" s="8">
        <f t="shared" si="10"/>
        <v>38.36</v>
      </c>
      <c r="O20" s="8">
        <f t="shared" si="11"/>
        <v>62.96</v>
      </c>
      <c r="Q20" s="1">
        <f t="shared" si="6"/>
        <v>26.331516199999999</v>
      </c>
      <c r="S20" s="68"/>
      <c r="T20" s="68"/>
    </row>
    <row r="21" spans="1:20" ht="22.5" x14ac:dyDescent="0.2">
      <c r="A21" s="6" t="s">
        <v>50</v>
      </c>
      <c r="B21" s="7" t="s">
        <v>51</v>
      </c>
      <c r="C21" s="6" t="s">
        <v>52</v>
      </c>
      <c r="D21" s="7" t="s">
        <v>22</v>
      </c>
      <c r="E21" s="7" t="s">
        <v>32</v>
      </c>
      <c r="F21" s="8">
        <v>22.57</v>
      </c>
      <c r="G21" s="8">
        <v>4.28</v>
      </c>
      <c r="H21" s="8">
        <v>9.7100000000000009</v>
      </c>
      <c r="I21" s="8">
        <v>13.71</v>
      </c>
      <c r="J21" s="8">
        <f t="shared" si="0"/>
        <v>5.31</v>
      </c>
      <c r="K21" s="8">
        <f t="shared" si="7"/>
        <v>12.06</v>
      </c>
      <c r="L21" s="8">
        <f t="shared" si="8"/>
        <v>17.37</v>
      </c>
      <c r="M21" s="8">
        <f t="shared" si="9"/>
        <v>119.84</v>
      </c>
      <c r="N21" s="8">
        <f t="shared" si="10"/>
        <v>272.19</v>
      </c>
      <c r="O21" s="8">
        <f t="shared" si="11"/>
        <v>392.03</v>
      </c>
      <c r="Q21" s="1">
        <f t="shared" si="6"/>
        <v>26.331516199999999</v>
      </c>
      <c r="S21" s="68"/>
      <c r="T21" s="68"/>
    </row>
    <row r="22" spans="1:20" x14ac:dyDescent="0.2">
      <c r="A22" s="6" t="s">
        <v>69</v>
      </c>
      <c r="B22" s="7" t="s">
        <v>54</v>
      </c>
      <c r="C22" s="6" t="s">
        <v>55</v>
      </c>
      <c r="D22" s="7" t="s">
        <v>22</v>
      </c>
      <c r="E22" s="7" t="s">
        <v>56</v>
      </c>
      <c r="F22" s="8">
        <v>15</v>
      </c>
      <c r="G22" s="8">
        <v>0</v>
      </c>
      <c r="H22" s="8">
        <v>101.12</v>
      </c>
      <c r="I22" s="8">
        <v>87.11</v>
      </c>
      <c r="J22" s="8">
        <f t="shared" si="0"/>
        <v>0</v>
      </c>
      <c r="K22" s="8">
        <f t="shared" si="7"/>
        <v>125.62</v>
      </c>
      <c r="L22" s="8">
        <f t="shared" si="8"/>
        <v>125.62</v>
      </c>
      <c r="M22" s="8">
        <f t="shared" si="9"/>
        <v>0</v>
      </c>
      <c r="N22" s="8">
        <f t="shared" si="10"/>
        <v>1884.3</v>
      </c>
      <c r="O22" s="8">
        <f t="shared" si="11"/>
        <v>1884.3</v>
      </c>
      <c r="Q22" s="1">
        <f t="shared" si="6"/>
        <v>17.4999</v>
      </c>
      <c r="S22" s="68"/>
      <c r="T22" s="68"/>
    </row>
    <row r="23" spans="1:20" ht="22.5" x14ac:dyDescent="0.2">
      <c r="A23" s="6" t="s">
        <v>70</v>
      </c>
      <c r="B23" s="7" t="s">
        <v>72</v>
      </c>
      <c r="C23" s="6" t="s">
        <v>73</v>
      </c>
      <c r="D23" s="7" t="s">
        <v>74</v>
      </c>
      <c r="E23" s="7" t="s">
        <v>75</v>
      </c>
      <c r="F23" s="8">
        <v>22.5</v>
      </c>
      <c r="G23" s="8">
        <v>9.23</v>
      </c>
      <c r="H23" s="8">
        <v>10.17</v>
      </c>
      <c r="I23" s="8">
        <v>17.75</v>
      </c>
      <c r="J23" s="8">
        <f t="shared" si="0"/>
        <v>11.46</v>
      </c>
      <c r="K23" s="8">
        <f t="shared" ref="K23:K24" si="12">TRUNC(H23*Q$8,2)</f>
        <v>12.63</v>
      </c>
      <c r="L23" s="8">
        <f t="shared" ref="L23:L24" si="13">TRUNC(J23+K23,2)</f>
        <v>24.09</v>
      </c>
      <c r="M23" s="8">
        <f t="shared" ref="M23:M24" si="14">TRUNC(J23*F23,2)</f>
        <v>257.85000000000002</v>
      </c>
      <c r="N23" s="8">
        <f t="shared" ref="N23:N24" si="15">TRUNC(K23*F23,2)</f>
        <v>284.17</v>
      </c>
      <c r="O23" s="8">
        <f t="shared" ref="O23:O24" si="16">M23+N23</f>
        <v>542.02</v>
      </c>
      <c r="Q23" s="1">
        <f t="shared" si="6"/>
        <v>26.249850000000002</v>
      </c>
      <c r="S23" s="68"/>
      <c r="T23" s="68"/>
    </row>
    <row r="24" spans="1:20" ht="33.75" x14ac:dyDescent="0.2">
      <c r="A24" s="6" t="s">
        <v>71</v>
      </c>
      <c r="B24" s="7" t="s">
        <v>76</v>
      </c>
      <c r="C24" s="6" t="s">
        <v>77</v>
      </c>
      <c r="D24" s="7" t="s">
        <v>74</v>
      </c>
      <c r="E24" s="7" t="s">
        <v>78</v>
      </c>
      <c r="F24" s="8">
        <v>15</v>
      </c>
      <c r="G24" s="8">
        <v>3.07</v>
      </c>
      <c r="H24" s="8">
        <v>4.26</v>
      </c>
      <c r="I24" s="8">
        <v>6.93</v>
      </c>
      <c r="J24" s="8">
        <f t="shared" si="0"/>
        <v>3.81</v>
      </c>
      <c r="K24" s="8">
        <f t="shared" si="12"/>
        <v>5.29</v>
      </c>
      <c r="L24" s="8">
        <f t="shared" si="13"/>
        <v>9.1</v>
      </c>
      <c r="M24" s="8">
        <f t="shared" si="14"/>
        <v>57.15</v>
      </c>
      <c r="N24" s="8">
        <f t="shared" si="15"/>
        <v>79.349999999999994</v>
      </c>
      <c r="O24" s="8">
        <f t="shared" si="16"/>
        <v>136.5</v>
      </c>
      <c r="Q24" s="1">
        <f t="shared" si="6"/>
        <v>17.4999</v>
      </c>
      <c r="S24" s="68"/>
      <c r="T24" s="68"/>
    </row>
    <row r="25" spans="1:20" ht="15" customHeight="1" x14ac:dyDescent="0.2">
      <c r="A25" s="9"/>
      <c r="B25" s="9"/>
      <c r="E25" s="9"/>
      <c r="F25" s="9"/>
      <c r="G25" s="9"/>
      <c r="J25" s="9"/>
      <c r="M25" s="91" t="s">
        <v>7</v>
      </c>
      <c r="N25" s="92"/>
      <c r="O25" s="5">
        <f>O16+O9</f>
        <v>24995.07</v>
      </c>
      <c r="S25" s="68"/>
      <c r="T25" s="68"/>
    </row>
    <row r="26" spans="1:20" ht="15" customHeight="1" x14ac:dyDescent="0.2">
      <c r="A26" s="9"/>
      <c r="B26" s="9"/>
      <c r="E26" s="9"/>
      <c r="F26" s="9"/>
      <c r="G26" s="9"/>
      <c r="J26" s="9"/>
      <c r="M26" s="91" t="s">
        <v>0</v>
      </c>
      <c r="N26" s="92"/>
      <c r="O26" s="5">
        <f>N16+N9</f>
        <v>18666.689999999999</v>
      </c>
    </row>
    <row r="27" spans="1:20" ht="15" customHeight="1" x14ac:dyDescent="0.2">
      <c r="A27" s="9"/>
      <c r="B27" s="9"/>
      <c r="E27" s="9"/>
      <c r="F27" s="9"/>
      <c r="G27" s="9"/>
      <c r="J27" s="9"/>
      <c r="M27" s="91" t="s">
        <v>1</v>
      </c>
      <c r="N27" s="92"/>
      <c r="O27" s="5">
        <f>M16+M9</f>
        <v>6328.38</v>
      </c>
    </row>
    <row r="30" spans="1:20" ht="15" x14ac:dyDescent="0.25">
      <c r="C30" t="s">
        <v>95</v>
      </c>
      <c r="D30"/>
      <c r="E30"/>
      <c r="F30"/>
      <c r="G30"/>
      <c r="H30"/>
      <c r="I30"/>
      <c r="J30" s="11"/>
      <c r="K30" s="11"/>
    </row>
    <row r="31" spans="1:20" ht="15" x14ac:dyDescent="0.25">
      <c r="C31" t="s">
        <v>96</v>
      </c>
      <c r="D31"/>
      <c r="E31"/>
      <c r="F31"/>
      <c r="G31"/>
      <c r="H31"/>
      <c r="I31"/>
      <c r="J31" s="11"/>
      <c r="K31" s="11"/>
    </row>
  </sheetData>
  <mergeCells count="26">
    <mergeCell ref="L2:M2"/>
    <mergeCell ref="L4:M4"/>
    <mergeCell ref="L5:M5"/>
    <mergeCell ref="L6:M6"/>
    <mergeCell ref="L3:M3"/>
    <mergeCell ref="B9:I9"/>
    <mergeCell ref="B16:I16"/>
    <mergeCell ref="M25:N25"/>
    <mergeCell ref="M26:N26"/>
    <mergeCell ref="M27:N27"/>
    <mergeCell ref="A1:B6"/>
    <mergeCell ref="C1:O1"/>
    <mergeCell ref="F7:F8"/>
    <mergeCell ref="G7:H7"/>
    <mergeCell ref="I7:I8"/>
    <mergeCell ref="O7:O8"/>
    <mergeCell ref="J7:K7"/>
    <mergeCell ref="L7:L8"/>
    <mergeCell ref="M7:M8"/>
    <mergeCell ref="N7:N8"/>
    <mergeCell ref="A7:A8"/>
    <mergeCell ref="B7:B8"/>
    <mergeCell ref="C7:C8"/>
    <mergeCell ref="D7:D8"/>
    <mergeCell ref="E7:E8"/>
    <mergeCell ref="C2:J6"/>
  </mergeCells>
  <phoneticPr fontId="6" type="noConversion"/>
  <printOptions horizontalCentered="1"/>
  <pageMargins left="0.27559055118110237" right="0.27559055118110237" top="0.27559055118110237" bottom="0.27559055118110237" header="0" footer="0"/>
  <pageSetup paperSize="9" scale="88" orientation="landscape" horizontalDpi="300" verticalDpi="300" r:id="rId1"/>
  <colBreaks count="1" manualBreakCount="1">
    <brk id="15" max="1048575" man="1"/>
  </colBreaks>
  <ignoredErrors>
    <ignoredError sqref="B10:B14 B17:B22 A16 B23:B24 B15" numberStoredAsText="1"/>
    <ignoredError sqref="M16:N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31"/>
  <sheetViews>
    <sheetView tabSelected="1" view="pageBreakPreview" topLeftCell="A19" zoomScaleNormal="100" zoomScaleSheetLayoutView="100" workbookViewId="0">
      <selection activeCell="O20" sqref="O20"/>
    </sheetView>
  </sheetViews>
  <sheetFormatPr defaultColWidth="9.140625" defaultRowHeight="11.25" x14ac:dyDescent="0.2"/>
  <cols>
    <col min="1" max="1" width="5.85546875" style="11" customWidth="1"/>
    <col min="2" max="2" width="39.28515625" style="11" customWidth="1"/>
    <col min="3" max="3" width="10" style="11" customWidth="1"/>
    <col min="4" max="4" width="6.28515625" style="11" bestFit="1" customWidth="1"/>
    <col min="5" max="10" width="8.28515625" style="11" customWidth="1"/>
    <col min="11" max="11" width="7.85546875" style="11" bestFit="1" customWidth="1"/>
    <col min="12" max="16384" width="9.140625" style="11"/>
  </cols>
  <sheetData>
    <row r="1" spans="1:15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5" x14ac:dyDescent="0.2">
      <c r="A2" s="60"/>
      <c r="B2" s="98" t="s">
        <v>94</v>
      </c>
      <c r="C2" s="98"/>
      <c r="D2" s="98"/>
      <c r="E2" s="98"/>
      <c r="F2" s="98"/>
      <c r="G2" s="60"/>
      <c r="H2" s="60"/>
      <c r="I2" s="60"/>
      <c r="J2" s="60"/>
      <c r="K2" s="60"/>
    </row>
    <row r="3" spans="1:15" ht="11.25" customHeight="1" x14ac:dyDescent="0.2">
      <c r="A3" s="60"/>
      <c r="B3" s="98" t="s">
        <v>93</v>
      </c>
      <c r="C3" s="98"/>
      <c r="D3" s="98"/>
      <c r="E3" s="98"/>
      <c r="F3" s="105"/>
      <c r="G3" s="61" t="s">
        <v>82</v>
      </c>
      <c r="H3" s="99">
        <v>44701</v>
      </c>
      <c r="I3" s="100"/>
      <c r="J3" s="61" t="s">
        <v>87</v>
      </c>
      <c r="K3" s="62">
        <v>0.24229999999999999</v>
      </c>
    </row>
    <row r="4" spans="1:15" ht="11.25" customHeight="1" x14ac:dyDescent="0.2">
      <c r="A4" s="60"/>
      <c r="B4" s="60"/>
      <c r="C4" s="60"/>
      <c r="D4" s="60"/>
      <c r="E4" s="60"/>
      <c r="F4" s="60"/>
      <c r="G4" s="63" t="s">
        <v>88</v>
      </c>
      <c r="H4" s="101" t="s">
        <v>84</v>
      </c>
      <c r="I4" s="102"/>
      <c r="J4" s="63" t="s">
        <v>85</v>
      </c>
      <c r="K4" s="63" t="s">
        <v>86</v>
      </c>
    </row>
    <row r="5" spans="1:15" ht="11.25" customHeight="1" x14ac:dyDescent="0.2">
      <c r="A5" s="60"/>
      <c r="B5" s="60"/>
      <c r="C5" s="60"/>
      <c r="D5" s="60"/>
      <c r="E5" s="60"/>
      <c r="F5" s="60"/>
      <c r="G5" s="64" t="s">
        <v>74</v>
      </c>
      <c r="H5" s="103" t="s">
        <v>91</v>
      </c>
      <c r="I5" s="104"/>
      <c r="J5" s="65">
        <v>1.1061000000000001</v>
      </c>
      <c r="K5" s="65">
        <v>0.68859999999999999</v>
      </c>
    </row>
    <row r="6" spans="1:15" ht="11.25" customHeight="1" x14ac:dyDescent="0.2">
      <c r="A6" s="60"/>
      <c r="B6" s="60"/>
      <c r="C6" s="60"/>
      <c r="D6" s="60"/>
      <c r="E6" s="60"/>
      <c r="F6" s="60"/>
      <c r="G6" s="66"/>
      <c r="H6" s="103" t="s">
        <v>83</v>
      </c>
      <c r="I6" s="104"/>
      <c r="J6" s="66"/>
      <c r="K6" s="66"/>
    </row>
    <row r="7" spans="1:15" ht="12" customHeight="1" x14ac:dyDescent="0.2">
      <c r="A7" s="60"/>
      <c r="B7" s="60"/>
      <c r="C7" s="60"/>
      <c r="D7" s="60"/>
      <c r="E7" s="60"/>
      <c r="F7" s="60"/>
      <c r="G7" s="67"/>
      <c r="H7" s="67"/>
      <c r="I7" s="67"/>
      <c r="J7" s="67"/>
      <c r="K7" s="67"/>
    </row>
    <row r="8" spans="1:15" x14ac:dyDescent="0.2">
      <c r="A8" s="106" t="s">
        <v>8</v>
      </c>
      <c r="B8" s="106" t="s">
        <v>10</v>
      </c>
      <c r="C8" s="110" t="s">
        <v>61</v>
      </c>
      <c r="D8" s="106" t="s">
        <v>62</v>
      </c>
      <c r="E8" s="107"/>
      <c r="F8" s="106" t="s">
        <v>63</v>
      </c>
      <c r="G8" s="108"/>
      <c r="H8" s="109" t="s">
        <v>64</v>
      </c>
      <c r="I8" s="108"/>
      <c r="J8" s="109" t="s">
        <v>65</v>
      </c>
      <c r="K8" s="108"/>
    </row>
    <row r="9" spans="1:15" x14ac:dyDescent="0.2">
      <c r="A9" s="107"/>
      <c r="B9" s="107"/>
      <c r="C9" s="109"/>
      <c r="D9" s="12" t="s">
        <v>66</v>
      </c>
      <c r="E9" s="12" t="s">
        <v>67</v>
      </c>
      <c r="F9" s="12" t="s">
        <v>66</v>
      </c>
      <c r="G9" s="12" t="s">
        <v>67</v>
      </c>
      <c r="H9" s="12" t="s">
        <v>66</v>
      </c>
      <c r="I9" s="12" t="s">
        <v>67</v>
      </c>
      <c r="J9" s="57" t="s">
        <v>66</v>
      </c>
      <c r="K9" s="12" t="s">
        <v>67</v>
      </c>
    </row>
    <row r="10" spans="1:15" s="15" customFormat="1" x14ac:dyDescent="0.2">
      <c r="A10" s="13" t="s">
        <v>17</v>
      </c>
      <c r="B10" s="13" t="s">
        <v>18</v>
      </c>
      <c r="C10" s="14">
        <f>PO!O9</f>
        <v>19652.12</v>
      </c>
      <c r="D10" s="43">
        <f>(E10/C10)*100</f>
        <v>30.48098627527208</v>
      </c>
      <c r="E10" s="44">
        <f>SUM(E11:E16)</f>
        <v>5990.16</v>
      </c>
      <c r="F10" s="43">
        <f>(G10/C10)*100</f>
        <v>32.354606017060753</v>
      </c>
      <c r="G10" s="44">
        <f>SUM(G11:G16)</f>
        <v>6358.366</v>
      </c>
      <c r="H10" s="43">
        <f>(I10/C10)*100</f>
        <v>24.107816357726293</v>
      </c>
      <c r="I10" s="56">
        <f>SUM(I11:I16)</f>
        <v>4737.6970000000001</v>
      </c>
      <c r="J10" s="58">
        <f>(K10/C10)*100</f>
        <v>13.056591349940872</v>
      </c>
      <c r="K10" s="53">
        <f>SUM(K11:K16)</f>
        <v>2565.8969999999999</v>
      </c>
      <c r="M10" s="59"/>
    </row>
    <row r="11" spans="1:15" ht="22.5" x14ac:dyDescent="0.2">
      <c r="A11" s="16" t="s">
        <v>19</v>
      </c>
      <c r="B11" s="16" t="s">
        <v>21</v>
      </c>
      <c r="C11" s="41">
        <f>PO!O10</f>
        <v>218.45</v>
      </c>
      <c r="D11" s="48">
        <v>100</v>
      </c>
      <c r="E11" s="48">
        <f>(C11*D11)/100</f>
        <v>218.45</v>
      </c>
      <c r="F11" s="49"/>
      <c r="G11" s="50">
        <f t="shared" ref="G11:G13" si="0">(C11*F11)/100</f>
        <v>0</v>
      </c>
      <c r="H11" s="49"/>
      <c r="I11" s="50">
        <f t="shared" ref="I11:I13" si="1">(C11*H11)/100</f>
        <v>0</v>
      </c>
      <c r="J11" s="49"/>
      <c r="K11" s="50">
        <f>(C11*J11)/100</f>
        <v>0</v>
      </c>
      <c r="O11" s="11">
        <f>SUM(PO!Q10)</f>
        <v>2.7533175999999999</v>
      </c>
    </row>
    <row r="12" spans="1:15" ht="33.75" x14ac:dyDescent="0.2">
      <c r="A12" s="16" t="s">
        <v>24</v>
      </c>
      <c r="B12" s="16" t="s">
        <v>25</v>
      </c>
      <c r="C12" s="41">
        <f>PO!O11</f>
        <v>1383.72</v>
      </c>
      <c r="D12" s="48">
        <v>100</v>
      </c>
      <c r="E12" s="48">
        <f t="shared" ref="E12:E16" si="2">(C12*D12)/100</f>
        <v>1383.72</v>
      </c>
      <c r="F12" s="49"/>
      <c r="G12" s="50">
        <f t="shared" si="0"/>
        <v>0</v>
      </c>
      <c r="H12" s="49"/>
      <c r="I12" s="50">
        <f t="shared" si="1"/>
        <v>0</v>
      </c>
      <c r="J12" s="49"/>
      <c r="K12" s="50">
        <f t="shared" ref="K12:K16" si="3">(C12*J12)/100</f>
        <v>0</v>
      </c>
    </row>
    <row r="13" spans="1:15" ht="22.5" x14ac:dyDescent="0.2">
      <c r="A13" s="16" t="s">
        <v>26</v>
      </c>
      <c r="B13" s="16" t="s">
        <v>28</v>
      </c>
      <c r="C13" s="41">
        <f>PO!O12</f>
        <v>3302.09</v>
      </c>
      <c r="D13" s="48">
        <v>100</v>
      </c>
      <c r="E13" s="48">
        <f t="shared" si="2"/>
        <v>3302.09</v>
      </c>
      <c r="F13" s="49"/>
      <c r="G13" s="50">
        <f t="shared" si="0"/>
        <v>0</v>
      </c>
      <c r="H13" s="49"/>
      <c r="I13" s="50">
        <f t="shared" si="1"/>
        <v>0</v>
      </c>
      <c r="J13" s="49"/>
      <c r="K13" s="50">
        <f t="shared" si="3"/>
        <v>0</v>
      </c>
    </row>
    <row r="14" spans="1:15" ht="22.5" x14ac:dyDescent="0.2">
      <c r="A14" s="16" t="s">
        <v>29</v>
      </c>
      <c r="B14" s="16" t="s">
        <v>31</v>
      </c>
      <c r="C14" s="41">
        <f>PO!O13</f>
        <v>765.36999999999989</v>
      </c>
      <c r="D14" s="49"/>
      <c r="E14" s="50">
        <f t="shared" si="2"/>
        <v>0</v>
      </c>
      <c r="F14" s="48">
        <v>100</v>
      </c>
      <c r="G14" s="52">
        <f>(C14*F14)/100</f>
        <v>765.36999999999989</v>
      </c>
      <c r="H14" s="49"/>
      <c r="I14" s="50">
        <f>(C14*H14)/100</f>
        <v>0</v>
      </c>
      <c r="J14" s="49"/>
      <c r="K14" s="50">
        <f t="shared" si="3"/>
        <v>0</v>
      </c>
    </row>
    <row r="15" spans="1:15" ht="50.25" customHeight="1" x14ac:dyDescent="0.2">
      <c r="A15" s="16" t="s">
        <v>33</v>
      </c>
      <c r="B15" s="16" t="s">
        <v>35</v>
      </c>
      <c r="C15" s="41">
        <f>PO!O14</f>
        <v>5429.5</v>
      </c>
      <c r="D15" s="50">
        <v>20</v>
      </c>
      <c r="E15" s="50">
        <f t="shared" si="2"/>
        <v>1085.9000000000001</v>
      </c>
      <c r="F15" s="48">
        <v>40</v>
      </c>
      <c r="G15" s="52">
        <f t="shared" ref="G15:G16" si="4">(C15*F15)/100</f>
        <v>2171.8000000000002</v>
      </c>
      <c r="H15" s="48">
        <v>40</v>
      </c>
      <c r="I15" s="50">
        <f t="shared" ref="I15:I16" si="5">(C15*H15)/100</f>
        <v>2171.8000000000002</v>
      </c>
      <c r="J15" s="49"/>
      <c r="K15" s="50">
        <f t="shared" si="3"/>
        <v>0</v>
      </c>
    </row>
    <row r="16" spans="1:15" ht="22.5" x14ac:dyDescent="0.2">
      <c r="A16" s="27" t="s">
        <v>92</v>
      </c>
      <c r="B16" s="16" t="s">
        <v>36</v>
      </c>
      <c r="C16" s="41">
        <f>PO!O15</f>
        <v>8552.99</v>
      </c>
      <c r="D16" s="49"/>
      <c r="E16" s="50">
        <f t="shared" si="2"/>
        <v>0</v>
      </c>
      <c r="F16" s="48">
        <v>40</v>
      </c>
      <c r="G16" s="48">
        <f t="shared" si="4"/>
        <v>3421.1959999999999</v>
      </c>
      <c r="H16" s="48">
        <v>30</v>
      </c>
      <c r="I16" s="50">
        <f t="shared" si="5"/>
        <v>2565.8969999999999</v>
      </c>
      <c r="J16" s="50">
        <v>30</v>
      </c>
      <c r="K16" s="50">
        <f t="shared" si="3"/>
        <v>2565.8969999999999</v>
      </c>
    </row>
    <row r="17" spans="1:13" s="15" customFormat="1" x14ac:dyDescent="0.2">
      <c r="A17" s="13" t="s">
        <v>37</v>
      </c>
      <c r="B17" s="25" t="s">
        <v>60</v>
      </c>
      <c r="C17" s="42">
        <f>PO!O16</f>
        <v>5342.9500000000007</v>
      </c>
      <c r="D17" s="54">
        <f>(E17/C17)*100</f>
        <v>0</v>
      </c>
      <c r="E17" s="54">
        <f>SUM(E18:E25)</f>
        <v>0</v>
      </c>
      <c r="F17" s="54">
        <f>(G17/C17)*100</f>
        <v>3.8098054445577811</v>
      </c>
      <c r="G17" s="54">
        <f>SUM(G18:G25)</f>
        <v>203.55599999999998</v>
      </c>
      <c r="H17" s="54">
        <f>(I17/C17)*100</f>
        <v>8.8895460373014892</v>
      </c>
      <c r="I17" s="54">
        <f>SUM(I18:I25)</f>
        <v>474.964</v>
      </c>
      <c r="J17" s="51">
        <f>(K17/C17)*100</f>
        <v>87.300648518140719</v>
      </c>
      <c r="K17" s="51">
        <f>SUM(K18:K25)</f>
        <v>4664.43</v>
      </c>
    </row>
    <row r="18" spans="1:13" ht="45" x14ac:dyDescent="0.2">
      <c r="A18" s="16" t="s">
        <v>38</v>
      </c>
      <c r="B18" s="16" t="s">
        <v>40</v>
      </c>
      <c r="C18" s="41">
        <f>PO!O17</f>
        <v>166.56</v>
      </c>
      <c r="D18" s="49"/>
      <c r="E18" s="50">
        <f>(C18*D18)/100</f>
        <v>0</v>
      </c>
      <c r="F18" s="50"/>
      <c r="G18" s="50">
        <f>(C18*F18)/100</f>
        <v>0</v>
      </c>
      <c r="H18" s="50"/>
      <c r="I18" s="50">
        <f>(C18*H18)/100</f>
        <v>0</v>
      </c>
      <c r="J18" s="52">
        <v>100</v>
      </c>
      <c r="K18" s="52">
        <f>(C18*J18)/100</f>
        <v>166.56</v>
      </c>
      <c r="M18" s="55"/>
    </row>
    <row r="19" spans="1:13" ht="45" x14ac:dyDescent="0.2">
      <c r="A19" s="16" t="s">
        <v>41</v>
      </c>
      <c r="B19" s="16" t="s">
        <v>43</v>
      </c>
      <c r="C19" s="41">
        <f>PO!O18</f>
        <v>1043.4000000000001</v>
      </c>
      <c r="D19" s="49"/>
      <c r="E19" s="50">
        <f t="shared" ref="E19:E25" si="6">(C19*D19)/100</f>
        <v>0</v>
      </c>
      <c r="F19" s="50"/>
      <c r="G19" s="50">
        <f t="shared" ref="G19:G24" si="7">(C19*F19)/100</f>
        <v>0</v>
      </c>
      <c r="H19" s="50"/>
      <c r="I19" s="50">
        <f t="shared" ref="I19:I25" si="8">(C19*H19)/100</f>
        <v>0</v>
      </c>
      <c r="J19" s="52">
        <v>100</v>
      </c>
      <c r="K19" s="52">
        <f t="shared" ref="K19:K25" si="9">(C19*J19)/100</f>
        <v>1043.4000000000001</v>
      </c>
    </row>
    <row r="20" spans="1:13" ht="22.5" x14ac:dyDescent="0.2">
      <c r="A20" s="16" t="s">
        <v>44</v>
      </c>
      <c r="B20" s="16" t="s">
        <v>46</v>
      </c>
      <c r="C20" s="41">
        <f>PO!O19</f>
        <v>1115.1799999999998</v>
      </c>
      <c r="D20" s="49"/>
      <c r="E20" s="50">
        <f t="shared" si="6"/>
        <v>0</v>
      </c>
      <c r="F20" s="50"/>
      <c r="G20" s="50">
        <f t="shared" si="7"/>
        <v>0</v>
      </c>
      <c r="H20" s="50"/>
      <c r="I20" s="50">
        <f t="shared" si="8"/>
        <v>0</v>
      </c>
      <c r="J20" s="52">
        <v>100</v>
      </c>
      <c r="K20" s="52">
        <f t="shared" si="9"/>
        <v>1115.1799999999998</v>
      </c>
    </row>
    <row r="21" spans="1:13" ht="22.5" x14ac:dyDescent="0.2">
      <c r="A21" s="16" t="s">
        <v>47</v>
      </c>
      <c r="B21" s="16" t="s">
        <v>49</v>
      </c>
      <c r="C21" s="41">
        <f>PO!O20</f>
        <v>62.96</v>
      </c>
      <c r="D21" s="49"/>
      <c r="E21" s="50">
        <f t="shared" si="6"/>
        <v>0</v>
      </c>
      <c r="F21" s="50"/>
      <c r="G21" s="50">
        <f t="shared" si="7"/>
        <v>0</v>
      </c>
      <c r="H21" s="50"/>
      <c r="I21" s="50">
        <f t="shared" si="8"/>
        <v>0</v>
      </c>
      <c r="J21" s="52">
        <v>100</v>
      </c>
      <c r="K21" s="52">
        <f t="shared" si="9"/>
        <v>62.96</v>
      </c>
    </row>
    <row r="22" spans="1:13" ht="22.5" x14ac:dyDescent="0.2">
      <c r="A22" s="16" t="s">
        <v>50</v>
      </c>
      <c r="B22" s="16" t="s">
        <v>52</v>
      </c>
      <c r="C22" s="41">
        <f>PO!O21</f>
        <v>392.03</v>
      </c>
      <c r="D22" s="49"/>
      <c r="E22" s="50">
        <f t="shared" si="6"/>
        <v>0</v>
      </c>
      <c r="F22" s="50"/>
      <c r="G22" s="50">
        <f t="shared" si="7"/>
        <v>0</v>
      </c>
      <c r="H22" s="50"/>
      <c r="I22" s="50">
        <f t="shared" si="8"/>
        <v>0</v>
      </c>
      <c r="J22" s="52">
        <v>100</v>
      </c>
      <c r="K22" s="52">
        <f t="shared" si="9"/>
        <v>392.03</v>
      </c>
    </row>
    <row r="23" spans="1:13" x14ac:dyDescent="0.2">
      <c r="A23" s="16" t="s">
        <v>53</v>
      </c>
      <c r="B23" s="16" t="s">
        <v>55</v>
      </c>
      <c r="C23" s="41">
        <f>PO!O22</f>
        <v>1884.3</v>
      </c>
      <c r="D23" s="49"/>
      <c r="E23" s="50">
        <f t="shared" si="6"/>
        <v>0</v>
      </c>
      <c r="F23" s="50"/>
      <c r="G23" s="50">
        <f t="shared" si="7"/>
        <v>0</v>
      </c>
      <c r="H23" s="50"/>
      <c r="I23" s="50">
        <f t="shared" si="8"/>
        <v>0</v>
      </c>
      <c r="J23" s="52">
        <v>100</v>
      </c>
      <c r="K23" s="52">
        <f t="shared" si="9"/>
        <v>1884.3</v>
      </c>
    </row>
    <row r="24" spans="1:13" ht="33.75" x14ac:dyDescent="0.2">
      <c r="A24" s="27" t="s">
        <v>79</v>
      </c>
      <c r="B24" s="16" t="s">
        <v>73</v>
      </c>
      <c r="C24" s="41">
        <f>PO!O23</f>
        <v>542.02</v>
      </c>
      <c r="D24" s="49"/>
      <c r="E24" s="50">
        <f t="shared" si="6"/>
        <v>0</v>
      </c>
      <c r="F24" s="50">
        <v>30</v>
      </c>
      <c r="G24" s="50">
        <f t="shared" si="7"/>
        <v>162.60599999999999</v>
      </c>
      <c r="H24" s="50">
        <v>70</v>
      </c>
      <c r="I24" s="50">
        <f t="shared" si="8"/>
        <v>379.41399999999999</v>
      </c>
      <c r="J24" s="52"/>
      <c r="K24" s="52">
        <f t="shared" si="9"/>
        <v>0</v>
      </c>
    </row>
    <row r="25" spans="1:13" ht="40.9" customHeight="1" x14ac:dyDescent="0.2">
      <c r="A25" s="27" t="s">
        <v>80</v>
      </c>
      <c r="B25" s="16" t="s">
        <v>77</v>
      </c>
      <c r="C25" s="41">
        <f>PO!O24</f>
        <v>136.5</v>
      </c>
      <c r="D25" s="49"/>
      <c r="E25" s="50">
        <f t="shared" si="6"/>
        <v>0</v>
      </c>
      <c r="F25" s="50">
        <v>30</v>
      </c>
      <c r="G25" s="50">
        <f>(C25*F25)/100</f>
        <v>40.950000000000003</v>
      </c>
      <c r="H25" s="50">
        <v>70</v>
      </c>
      <c r="I25" s="50">
        <f t="shared" si="8"/>
        <v>95.55</v>
      </c>
      <c r="J25" s="52"/>
      <c r="K25" s="52">
        <f t="shared" si="9"/>
        <v>0</v>
      </c>
    </row>
    <row r="26" spans="1:13" s="15" customFormat="1" x14ac:dyDescent="0.2">
      <c r="A26" s="17"/>
      <c r="B26" s="18"/>
      <c r="C26" s="19"/>
      <c r="D26" s="45">
        <f>(E26/$K$27)*100</f>
        <v>23.965365970169316</v>
      </c>
      <c r="E26" s="46">
        <f>SUM(E10,E17)</f>
        <v>5990.16</v>
      </c>
      <c r="F26" s="45">
        <f>(G26/$K$27)*100</f>
        <v>26.252865064990814</v>
      </c>
      <c r="G26" s="46">
        <f>SUM(G10,G17)</f>
        <v>6561.9219999999996</v>
      </c>
      <c r="H26" s="45">
        <f>(I26/$K$27)*100</f>
        <v>20.854756557993237</v>
      </c>
      <c r="I26" s="46">
        <f>SUM(I10,I17)</f>
        <v>5212.6610000000001</v>
      </c>
      <c r="J26" s="45">
        <f>(K26/$K$27)*100</f>
        <v>28.927012406846629</v>
      </c>
      <c r="K26" s="47">
        <f>SUM(K10,K17)</f>
        <v>7230.3270000000002</v>
      </c>
    </row>
    <row r="27" spans="1:13" s="15" customFormat="1" x14ac:dyDescent="0.2">
      <c r="A27" s="22"/>
      <c r="B27" s="23"/>
      <c r="C27" s="24"/>
      <c r="D27" s="20">
        <f>(E27/$K$27)*100</f>
        <v>23.965365970169316</v>
      </c>
      <c r="E27" s="21">
        <f>E26</f>
        <v>5990.16</v>
      </c>
      <c r="F27" s="20">
        <f>(G27/$K$27)*100</f>
        <v>50.21823103516013</v>
      </c>
      <c r="G27" s="21">
        <f>G26+E27</f>
        <v>12552.081999999999</v>
      </c>
      <c r="H27" s="20">
        <f>(I27/$K$27)*100</f>
        <v>71.072987593153371</v>
      </c>
      <c r="I27" s="21">
        <f>I26+G27</f>
        <v>17764.742999999999</v>
      </c>
      <c r="J27" s="20">
        <f>(K27/$K$27)*100</f>
        <v>100</v>
      </c>
      <c r="K27" s="21">
        <f>K26+I27</f>
        <v>24995.07</v>
      </c>
    </row>
    <row r="30" spans="1:13" ht="15" x14ac:dyDescent="0.25">
      <c r="B30" t="s">
        <v>95</v>
      </c>
      <c r="C30"/>
      <c r="D30"/>
      <c r="E30"/>
      <c r="F30"/>
      <c r="G30"/>
      <c r="H30"/>
    </row>
    <row r="31" spans="1:13" ht="15" x14ac:dyDescent="0.25">
      <c r="B31" t="s">
        <v>96</v>
      </c>
      <c r="C31"/>
      <c r="D31"/>
      <c r="E31"/>
      <c r="F31"/>
      <c r="G31"/>
      <c r="H31"/>
    </row>
  </sheetData>
  <mergeCells count="13">
    <mergeCell ref="D8:E8"/>
    <mergeCell ref="F8:G8"/>
    <mergeCell ref="H8:I8"/>
    <mergeCell ref="J8:K8"/>
    <mergeCell ref="A8:A9"/>
    <mergeCell ref="B8:B9"/>
    <mergeCell ref="C8:C9"/>
    <mergeCell ref="B2:F2"/>
    <mergeCell ref="H3:I3"/>
    <mergeCell ref="H4:I4"/>
    <mergeCell ref="H5:I5"/>
    <mergeCell ref="H6:I6"/>
    <mergeCell ref="B3:F3"/>
  </mergeCells>
  <printOptions horizontalCentered="1"/>
  <pageMargins left="0.27559055118110237" right="0.27559055118110237" top="0.27559055118110237" bottom="0.27559055118110237" header="0" footer="0"/>
  <pageSetup paperSize="9" scale="82" orientation="landscape" horizontalDpi="300" verticalDpi="300" r:id="rId1"/>
  <colBreaks count="1" manualBreakCount="1">
    <brk id="11" max="1048575" man="1"/>
  </colBreaks>
  <ignoredErrors>
    <ignoredError sqref="K18 K19:K24 K25" formula="1"/>
    <ignoredError sqref="D10 D25:E25 E18 D19:E24 D17 E15 E11 E12 E13 E14 D16:E16" unlockedFormula="1"/>
    <ignoredError sqref="F19:F23 F11:K12 I25 I19:I24 I18 G18 G25 G19:G24 H23 E17 F17:J17 G14:K14 G15 G16 G13:K13 I16 K16 F10 H10 J10 I15 K15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PO</vt:lpstr>
      <vt:lpstr>CFF</vt:lpstr>
      <vt:lpstr>CFF!Area_de_impressao</vt:lpstr>
      <vt:lpstr>PO!Area_de_impressao</vt:lpstr>
      <vt:lpstr>PL</vt:lpstr>
      <vt:lpstr>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2021-01-20T14:26:53Z</dcterms:created>
  <dcterms:modified xsi:type="dcterms:W3CDTF">2023-06-19T14:29:35Z</dcterms:modified>
</cp:coreProperties>
</file>